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20" activeTab="0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'Part-I'!$A$1:$X$35</definedName>
    <definedName name="_xlnm.Print_Area" localSheetId="1">'Part-II'!$A$1:$P$37</definedName>
    <definedName name="_xlnm.Print_Area" localSheetId="2">'Part-III.'!$A$1:$BJ$20</definedName>
    <definedName name="_xlnm.Print_Area" localSheetId="3">'Part-IV'!$A$1:$L$31</definedName>
    <definedName name="_xlnm.Print_Area" localSheetId="4">'Part-V-A'!$A$1:$V$22</definedName>
    <definedName name="_xlnm.Print_Area" localSheetId="5">'Part-V-B'!$A$1:$Z$23</definedName>
    <definedName name="_xlnm.Print_Titles" localSheetId="1">'Part-II'!$9:$9</definedName>
    <definedName name="_xlnm.Print_Titles" localSheetId="2">'Part-III.'!$10:$10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K27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Nov</t>
        </r>
        <r>
          <rPr>
            <b/>
            <sz val="12"/>
            <rFont val="Tahoma"/>
            <family val="2"/>
          </rPr>
          <t>' 10</t>
        </r>
      </text>
    </comment>
    <comment ref="N28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For the month of </t>
        </r>
        <r>
          <rPr>
            <b/>
            <sz val="12"/>
            <rFont val="Tahoma"/>
            <family val="2"/>
          </rPr>
          <t>Nov, 10</t>
        </r>
      </text>
    </comment>
    <comment ref="O28" authorId="0">
      <text>
        <r>
          <rPr>
            <b/>
            <sz val="10"/>
            <rFont val="Tahoma"/>
            <family val="2"/>
          </rPr>
          <t>N.R.E.G.S.4:</t>
        </r>
        <r>
          <rPr>
            <sz val="10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For the month of </t>
        </r>
        <r>
          <rPr>
            <b/>
            <sz val="11"/>
            <rFont val="Tahoma"/>
            <family val="2"/>
          </rPr>
          <t>Nov, 10</t>
        </r>
      </text>
    </comment>
  </commentList>
</comments>
</file>

<file path=xl/sharedStrings.xml><?xml version="1.0" encoding="utf-8"?>
<sst xmlns="http://schemas.openxmlformats.org/spreadsheetml/2006/main" count="401" uniqueCount="146">
  <si>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</si>
  <si>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</si>
  <si>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</si>
  <si>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</si>
  <si>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</si>
  <si>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</si>
  <si>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</si>
  <si>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</si>
  <si>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</si>
  <si>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</si>
  <si>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</si>
  <si>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</si>
  <si>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</si>
  <si>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</si>
  <si>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</si>
  <si>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</si>
  <si>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</si>
  <si>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</si>
  <si>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</si>
  <si>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</si>
  <si>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</si>
  <si>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</si>
  <si>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</si>
  <si>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</si>
  <si>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</si>
  <si>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</si>
  <si>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</si>
  <si>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</si>
  <si>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</si>
  <si>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</si>
  <si>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</si>
  <si>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</si>
  <si>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</si>
  <si>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</si>
  <si>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</si>
  <si>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</si>
  <si>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</si>
  <si>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</si>
  <si>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</si>
  <si>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(Rs. in lakh)</t>
  </si>
  <si>
    <t>Name of the Block</t>
  </si>
  <si>
    <t>Released last year but received during the current year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</si>
  <si>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</si>
  <si>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</si>
  <si>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</si>
  <si>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</si>
  <si>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</si>
  <si>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</si>
  <si>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</si>
  <si>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</si>
  <si>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</si>
  <si>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</si>
  <si>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</si>
  <si>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</si>
  <si>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</si>
  <si>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</si>
  <si>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</si>
  <si>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</si>
  <si>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</si>
  <si>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</si>
  <si>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</si>
  <si>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</si>
  <si>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</si>
  <si>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</si>
  <si>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</si>
  <si>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</si>
  <si>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</si>
  <si>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</si>
  <si>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</si>
  <si>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</si>
  <si>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</si>
  <si>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</si>
  <si>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</si>
  <si>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</si>
  <si>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</si>
  <si>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</si>
  <si>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</si>
  <si>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</si>
  <si>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</si>
  <si>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</si>
  <si>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</si>
  <si>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</si>
  <si>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</si>
  <si>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</si>
  <si>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</si>
  <si>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</si>
  <si>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</si>
  <si>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</si>
  <si>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</si>
  <si>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</si>
  <si>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</si>
  <si>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</si>
  <si>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</si>
  <si>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</si>
  <si>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</si>
  <si>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</si>
  <si>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</si>
  <si>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</si>
  <si>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</si>
  <si>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</si>
  <si>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</si>
  <si>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</si>
  <si>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</si>
  <si>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</si>
  <si>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</si>
  <si>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Application Register</t>
  </si>
  <si>
    <t>District Cell</t>
  </si>
  <si>
    <t>Avg. No. of Employment Provided per Household</t>
  </si>
  <si>
    <t>% Women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</si>
  <si>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</si>
  <si>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</si>
  <si>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</si>
  <si>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</si>
  <si>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</si>
  <si>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</si>
  <si>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</si>
  <si>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</si>
  <si>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</si>
  <si>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-</t>
  </si>
  <si>
    <t xml:space="preserve"> </t>
  </si>
  <si>
    <t>Balance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</si>
  <si>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</si>
  <si>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</si>
  <si>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</si>
  <si>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</si>
  <si>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</si>
  <si>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</si>
  <si>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</si>
  <si>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</si>
  <si>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</si>
  <si>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</si>
  <si>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</si>
  <si>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Expenditure up to prev. months</t>
  </si>
  <si>
    <t>expenditure during the month</t>
  </si>
  <si>
    <t>District Programme Coordinator</t>
  </si>
  <si>
    <t>MGNREGS, Jalpaiguri</t>
  </si>
  <si>
    <t>District Magistrate</t>
  </si>
  <si>
    <t>Actual O.B. as on 01.04.10</t>
  </si>
  <si>
    <t>The Mahatma Gandhi National Rural Employment Gurantee Act (M.G.N.R.E.G.A.)</t>
  </si>
  <si>
    <t>Financial Performance Under NREGA During the year 2010-11 Up to the Month of December' 2010</t>
  </si>
  <si>
    <t>Employment Generation Report for the month of December' 2010</t>
  </si>
  <si>
    <t>Physical Performance Under NREGA During the year 2010-11 Up to the Month of December' 2010</t>
  </si>
  <si>
    <t>Transparency Report Under NREGA During the year 2010-11 Up to the Month of December' 2010</t>
  </si>
  <si>
    <t>FORMAT FOR MONTHLY PROGRESS REPORT - V-A (Capacity Building - Personnel Report for the Month of December' 2010)</t>
  </si>
  <si>
    <t>FORMAT FOR MONTHLY PROGRESS REPORT - V-B (Capacity Building - Training Report for the Month of December' 2010)</t>
  </si>
  <si>
    <t>Minority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</si>
</sst>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%"/>
    <numFmt numFmtId="178" formatCode="0.0000000000000"/>
    <numFmt numFmtId="179" formatCode="0.00000000000000"/>
    <numFmt numFmtId="180" formatCode="0.000000000000"/>
    <numFmt numFmtId="181" formatCode="0.00000000000"/>
    <numFmt numFmtId="182" formatCode="0.0000000000"/>
    <numFmt numFmtId="183" formatCode="0.000000000"/>
    <numFmt numFmtId="184" formatCode="0.00000000000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  <numFmt numFmtId="190" formatCode="0.00000000"/>
    <numFmt numFmtId="191" formatCode="0.0000000"/>
  </numFmts>
  <fonts count="125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2"/>
      <name val="Trebuchet MS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sz val="11"/>
      <name val="Calibri"/>
      <family val="2"/>
    </font>
    <font>
      <b/>
      <i/>
      <u val="single"/>
      <sz val="11"/>
      <name val="CG Omega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sz val="14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sz val="12"/>
      <color indexed="8"/>
      <name val="Arial Narrow"/>
      <family val="2"/>
    </font>
    <font>
      <sz val="12"/>
      <color indexed="8"/>
      <name val="CG Omega"/>
      <family val="2"/>
    </font>
    <font>
      <b/>
      <sz val="12"/>
      <name val="Palatino Linotype"/>
      <family val="1"/>
    </font>
    <font>
      <b/>
      <sz val="12"/>
      <color indexed="8"/>
      <name val="Palatino Linotype"/>
      <family val="1"/>
    </font>
    <font>
      <sz val="14"/>
      <name val="Blippo Blk BT"/>
      <family val="5"/>
    </font>
    <font>
      <b/>
      <u val="single"/>
      <sz val="10"/>
      <name val="CG Omega"/>
      <family val="2"/>
    </font>
    <font>
      <b/>
      <u val="single"/>
      <sz val="9"/>
      <name val="CG Omega"/>
      <family val="2"/>
    </font>
    <font>
      <b/>
      <i/>
      <sz val="14"/>
      <name val="CG Omega"/>
      <family val="0"/>
    </font>
    <font>
      <i/>
      <sz val="14"/>
      <name val="CG Omega"/>
      <family val="0"/>
    </font>
    <font>
      <sz val="12"/>
      <color indexed="16"/>
      <name val="Trebuchet MS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Palatino Linotype"/>
      <family val="1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color indexed="8"/>
      <name val="Bookman Old Style"/>
      <family val="1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indexed="12"/>
      <name val="Arial Narrow"/>
      <family val="2"/>
    </font>
    <font>
      <sz val="14"/>
      <color indexed="12"/>
      <name val="Arial Narrow"/>
      <family val="2"/>
    </font>
    <font>
      <b/>
      <sz val="12"/>
      <name val="Arial Narrow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22"/>
      <name val="Cooper BlkItHd BT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0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2"/>
      <name val="Bookman Old Style"/>
      <family val="1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9" borderId="0" applyNumberFormat="0" applyBorder="0" applyAlignment="0" applyProtection="0"/>
    <xf numFmtId="0" fontId="108" fillId="3" borderId="0" applyNumberFormat="0" applyBorder="0" applyAlignment="0" applyProtection="0"/>
    <xf numFmtId="0" fontId="109" fillId="20" borderId="1" applyNumberFormat="0" applyAlignment="0" applyProtection="0"/>
    <xf numFmtId="0" fontId="1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2" fillId="4" borderId="0" applyNumberFormat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6" fillId="7" borderId="1" applyNumberFormat="0" applyAlignment="0" applyProtection="0"/>
    <xf numFmtId="0" fontId="117" fillId="0" borderId="6" applyNumberFormat="0" applyFill="0" applyAlignment="0" applyProtection="0"/>
    <xf numFmtId="0" fontId="11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19" fillId="20" borderId="8" applyNumberFormat="0" applyAlignment="0" applyProtection="0"/>
    <xf numFmtId="9" fontId="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21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57" applyFont="1" applyAlignment="1">
      <alignment/>
      <protection/>
    </xf>
    <xf numFmtId="0" fontId="6" fillId="0" borderId="0" xfId="57" applyFont="1">
      <alignment/>
      <protection/>
    </xf>
    <xf numFmtId="0" fontId="8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172" fontId="12" fillId="0" borderId="0" xfId="57" applyNumberFormat="1" applyFont="1" applyAlignment="1">
      <alignment horizontal="center"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172" fontId="15" fillId="0" borderId="0" xfId="57" applyNumberFormat="1" applyFont="1">
      <alignment/>
      <protection/>
    </xf>
    <xf numFmtId="0" fontId="16" fillId="0" borderId="0" xfId="57" applyFont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13" fillId="7" borderId="10" xfId="57" applyFont="1" applyFill="1" applyBorder="1">
      <alignment/>
      <protection/>
    </xf>
    <xf numFmtId="2" fontId="13" fillId="7" borderId="10" xfId="57" applyNumberFormat="1" applyFont="1" applyFill="1" applyBorder="1" applyAlignment="1">
      <alignment horizontal="right" wrapText="1"/>
      <protection/>
    </xf>
    <xf numFmtId="172" fontId="13" fillId="7" borderId="10" xfId="57" applyNumberFormat="1" applyFont="1" applyFill="1" applyBorder="1" applyAlignment="1">
      <alignment horizontal="right" wrapText="1"/>
      <protection/>
    </xf>
    <xf numFmtId="0" fontId="15" fillId="0" borderId="10" xfId="57" applyFont="1" applyBorder="1">
      <alignment/>
      <protection/>
    </xf>
    <xf numFmtId="0" fontId="21" fillId="0" borderId="0" xfId="57" applyFont="1">
      <alignment/>
      <protection/>
    </xf>
    <xf numFmtId="2" fontId="13" fillId="7" borderId="10" xfId="57" applyNumberFormat="1" applyFont="1" applyFill="1" applyBorder="1">
      <alignment/>
      <protection/>
    </xf>
    <xf numFmtId="172" fontId="13" fillId="7" borderId="10" xfId="57" applyNumberFormat="1" applyFont="1" applyFill="1" applyBorder="1">
      <alignment/>
      <protection/>
    </xf>
    <xf numFmtId="0" fontId="14" fillId="0" borderId="0" xfId="57" applyFont="1" applyAlignment="1">
      <alignment horizontal="center"/>
      <protection/>
    </xf>
    <xf numFmtId="172" fontId="13" fillId="0" borderId="0" xfId="57" applyNumberFormat="1" applyFont="1">
      <alignment/>
      <protection/>
    </xf>
    <xf numFmtId="172" fontId="14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4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9" fillId="0" borderId="0" xfId="57" applyFont="1" applyAlignment="1">
      <alignment horizontal="center"/>
      <protection/>
    </xf>
    <xf numFmtId="0" fontId="52" fillId="0" borderId="10" xfId="57" applyFont="1" applyFill="1" applyBorder="1" applyAlignment="1">
      <alignment horizontal="center" vertical="center" wrapText="1"/>
      <protection/>
    </xf>
    <xf numFmtId="0" fontId="53" fillId="0" borderId="10" xfId="58" applyFont="1" applyFill="1" applyBorder="1">
      <alignment/>
      <protection/>
    </xf>
    <xf numFmtId="0" fontId="53" fillId="0" borderId="10" xfId="58" applyFont="1" applyFill="1" applyBorder="1" applyAlignment="1">
      <alignment horizontal="center" wrapText="1"/>
      <protection/>
    </xf>
    <xf numFmtId="1" fontId="4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54" fillId="0" borderId="10" xfId="58" applyFont="1" applyBorder="1" applyAlignment="1">
      <alignment horizontal="right" vertical="center"/>
      <protection/>
    </xf>
    <xf numFmtId="0" fontId="54" fillId="0" borderId="10" xfId="58" applyFont="1" applyBorder="1" applyAlignment="1">
      <alignment horizontal="left" vertical="center"/>
      <protection/>
    </xf>
    <xf numFmtId="1" fontId="28" fillId="0" borderId="10" xfId="57" applyNumberFormat="1" applyFont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57" applyFont="1" applyAlignment="1">
      <alignment horizontal="right"/>
      <protection/>
    </xf>
    <xf numFmtId="0" fontId="54" fillId="0" borderId="10" xfId="58" applyFont="1" applyFill="1" applyBorder="1" applyAlignment="1">
      <alignment horizontal="right" vertical="center"/>
      <protection/>
    </xf>
    <xf numFmtId="0" fontId="54" fillId="0" borderId="10" xfId="58" applyFont="1" applyFill="1" applyBorder="1" applyAlignment="1">
      <alignment horizontal="left" vertical="center"/>
      <protection/>
    </xf>
    <xf numFmtId="1" fontId="28" fillId="0" borderId="10" xfId="57" applyNumberFormat="1" applyFont="1" applyFill="1" applyBorder="1" applyAlignment="1">
      <alignment vertical="center"/>
      <protection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5" fillId="0" borderId="0" xfId="61" applyFont="1" applyAlignment="1">
      <alignment/>
      <protection/>
    </xf>
    <xf numFmtId="0" fontId="12" fillId="0" borderId="0" xfId="61" applyFont="1">
      <alignment/>
      <protection/>
    </xf>
    <xf numFmtId="0" fontId="61" fillId="0" borderId="0" xfId="61" applyFont="1">
      <alignment/>
      <protection/>
    </xf>
    <xf numFmtId="0" fontId="12" fillId="0" borderId="0" xfId="61" applyFont="1" applyAlignment="1">
      <alignment/>
      <protection/>
    </xf>
    <xf numFmtId="0" fontId="62" fillId="0" borderId="0" xfId="61" applyFont="1">
      <alignment/>
      <protection/>
    </xf>
    <xf numFmtId="0" fontId="10" fillId="0" borderId="0" xfId="61" applyFont="1" applyAlignment="1">
      <alignment horizontal="center"/>
      <protection/>
    </xf>
    <xf numFmtId="0" fontId="8" fillId="0" borderId="0" xfId="61" applyFont="1">
      <alignment/>
      <protection/>
    </xf>
    <xf numFmtId="0" fontId="63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64" fillId="0" borderId="0" xfId="61" applyFont="1">
      <alignment/>
      <protection/>
    </xf>
    <xf numFmtId="0" fontId="65" fillId="0" borderId="0" xfId="61" applyFont="1">
      <alignment/>
      <protection/>
    </xf>
    <xf numFmtId="0" fontId="20" fillId="0" borderId="0" xfId="61" applyFont="1" applyAlignment="1">
      <alignment horizontal="center" vertical="center" wrapText="1"/>
      <protection/>
    </xf>
    <xf numFmtId="0" fontId="26" fillId="0" borderId="0" xfId="61" applyFont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11" xfId="61" applyFont="1" applyFill="1" applyBorder="1" applyAlignment="1">
      <alignment horizontal="center" vertical="center" wrapText="1"/>
      <protection/>
    </xf>
    <xf numFmtId="0" fontId="27" fillId="0" borderId="10" xfId="61" applyFont="1" applyBorder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12" fillId="0" borderId="10" xfId="61" applyFont="1" applyFill="1" applyBorder="1" applyAlignment="1">
      <alignment horizontal="center" vertical="center" textRotation="90"/>
      <protection/>
    </xf>
    <xf numFmtId="0" fontId="12" fillId="0" borderId="10" xfId="61" applyFont="1" applyFill="1" applyBorder="1" applyAlignment="1">
      <alignment horizontal="center" vertical="center" textRotation="90" wrapText="1"/>
      <protection/>
    </xf>
    <xf numFmtId="1" fontId="12" fillId="0" borderId="10" xfId="61" applyNumberFormat="1" applyFont="1" applyBorder="1" applyAlignment="1">
      <alignment horizontal="center" vertical="center" textRotation="90"/>
      <protection/>
    </xf>
    <xf numFmtId="2" fontId="12" fillId="0" borderId="10" xfId="61" applyNumberFormat="1" applyFont="1" applyBorder="1" applyAlignment="1">
      <alignment horizontal="center" vertical="center" textRotation="90"/>
      <protection/>
    </xf>
    <xf numFmtId="1" fontId="12" fillId="0" borderId="10" xfId="61" applyNumberFormat="1" applyFont="1" applyBorder="1" applyAlignment="1">
      <alignment vertical="center" textRotation="90"/>
      <protection/>
    </xf>
    <xf numFmtId="2" fontId="12" fillId="0" borderId="10" xfId="61" applyNumberFormat="1" applyFont="1" applyBorder="1" applyAlignment="1">
      <alignment vertical="center" textRotation="90"/>
      <protection/>
    </xf>
    <xf numFmtId="0" fontId="12" fillId="0" borderId="0" xfId="61" applyFont="1" applyAlignment="1">
      <alignment horizontal="center" vertical="center" textRotation="90"/>
      <protection/>
    </xf>
    <xf numFmtId="2" fontId="12" fillId="0" borderId="0" xfId="61" applyNumberFormat="1" applyFont="1" applyBorder="1" applyAlignment="1">
      <alignment horizontal="center" vertical="center" textRotation="90"/>
      <protection/>
    </xf>
    <xf numFmtId="0" fontId="6" fillId="0" borderId="0" xfId="61" applyFont="1">
      <alignment/>
      <protection/>
    </xf>
    <xf numFmtId="1" fontId="8" fillId="0" borderId="0" xfId="61" applyNumberFormat="1" applyFont="1">
      <alignment/>
      <protection/>
    </xf>
    <xf numFmtId="1" fontId="6" fillId="0" borderId="0" xfId="61" applyNumberFormat="1" applyFont="1">
      <alignment/>
      <protection/>
    </xf>
    <xf numFmtId="0" fontId="4" fillId="0" borderId="0" xfId="60">
      <alignment/>
      <protection/>
    </xf>
    <xf numFmtId="0" fontId="69" fillId="0" borderId="0" xfId="60" applyFont="1" applyAlignment="1">
      <alignment horizontal="right" vertical="center"/>
      <protection/>
    </xf>
    <xf numFmtId="0" fontId="35" fillId="0" borderId="0" xfId="60" applyFont="1">
      <alignment/>
      <protection/>
    </xf>
    <xf numFmtId="0" fontId="24" fillId="0" borderId="0" xfId="59" applyFont="1">
      <alignment/>
      <protection/>
    </xf>
    <xf numFmtId="0" fontId="36" fillId="0" borderId="0" xfId="60" applyFont="1" applyAlignment="1">
      <alignment vertical="center"/>
      <protection/>
    </xf>
    <xf numFmtId="0" fontId="36" fillId="0" borderId="0" xfId="60" applyFont="1" applyAlignment="1">
      <alignment horizontal="right" vertical="center"/>
      <protection/>
    </xf>
    <xf numFmtId="0" fontId="70" fillId="0" borderId="0" xfId="0" applyFont="1" applyAlignment="1">
      <alignment horizontal="right"/>
    </xf>
    <xf numFmtId="0" fontId="36" fillId="0" borderId="0" xfId="60" applyFont="1" applyAlignment="1">
      <alignment horizontal="left" vertical="center"/>
      <protection/>
    </xf>
    <xf numFmtId="0" fontId="41" fillId="0" borderId="0" xfId="60" applyFont="1">
      <alignment/>
      <protection/>
    </xf>
    <xf numFmtId="0" fontId="42" fillId="7" borderId="10" xfId="60" applyFont="1" applyFill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2" fillId="24" borderId="10" xfId="60" applyFont="1" applyFill="1" applyBorder="1" applyAlignment="1">
      <alignment horizontal="center" vertical="center" wrapText="1"/>
      <protection/>
    </xf>
    <xf numFmtId="0" fontId="40" fillId="0" borderId="0" xfId="60" applyFont="1">
      <alignment/>
      <protection/>
    </xf>
    <xf numFmtId="0" fontId="43" fillId="0" borderId="10" xfId="60" applyFont="1" applyBorder="1" applyAlignment="1">
      <alignment horizontal="center" vertical="center"/>
      <protection/>
    </xf>
    <xf numFmtId="0" fontId="43" fillId="7" borderId="10" xfId="60" applyFont="1" applyFill="1" applyBorder="1" applyAlignment="1">
      <alignment horizontal="center" vertical="center"/>
      <protection/>
    </xf>
    <xf numFmtId="0" fontId="43" fillId="24" borderId="10" xfId="60" applyFont="1" applyFill="1" applyBorder="1" applyAlignment="1">
      <alignment horizontal="center" vertical="center"/>
      <protection/>
    </xf>
    <xf numFmtId="0" fontId="44" fillId="0" borderId="0" xfId="60" applyFont="1">
      <alignment/>
      <protection/>
    </xf>
    <xf numFmtId="0" fontId="38" fillId="0" borderId="10" xfId="60" applyFont="1" applyBorder="1" applyAlignment="1">
      <alignment vertical="center"/>
      <protection/>
    </xf>
    <xf numFmtId="0" fontId="71" fillId="0" borderId="10" xfId="60" applyFont="1" applyBorder="1" applyAlignment="1">
      <alignment horizontal="center" vertical="center"/>
      <protection/>
    </xf>
    <xf numFmtId="0" fontId="72" fillId="7" borderId="10" xfId="60" applyFont="1" applyFill="1" applyBorder="1" applyAlignment="1">
      <alignment horizontal="center" vertical="center"/>
      <protection/>
    </xf>
    <xf numFmtId="0" fontId="72" fillId="25" borderId="10" xfId="60" applyFont="1" applyFill="1" applyBorder="1" applyAlignment="1">
      <alignment horizontal="center" vertical="center"/>
      <protection/>
    </xf>
    <xf numFmtId="0" fontId="72" fillId="0" borderId="10" xfId="60" applyFont="1" applyFill="1" applyBorder="1" applyAlignment="1">
      <alignment horizontal="center" vertical="center"/>
      <protection/>
    </xf>
    <xf numFmtId="0" fontId="72" fillId="24" borderId="10" xfId="60" applyFont="1" applyFill="1" applyBorder="1" applyAlignment="1">
      <alignment horizontal="center" vertical="center"/>
      <protection/>
    </xf>
    <xf numFmtId="0" fontId="25" fillId="0" borderId="0" xfId="60" applyFont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60" applyAlignment="1">
      <alignment horizontal="center"/>
      <protection/>
    </xf>
    <xf numFmtId="0" fontId="37" fillId="0" borderId="0" xfId="60" applyFont="1">
      <alignment/>
      <protection/>
    </xf>
    <xf numFmtId="0" fontId="37" fillId="0" borderId="0" xfId="60" applyFont="1" applyAlignment="1">
      <alignment wrapText="1"/>
      <protection/>
    </xf>
    <xf numFmtId="0" fontId="25" fillId="0" borderId="0" xfId="60" applyFont="1" applyAlignment="1">
      <alignment horizontal="center" vertical="center" wrapText="1"/>
      <protection/>
    </xf>
    <xf numFmtId="0" fontId="28" fillId="0" borderId="0" xfId="60" applyFont="1" applyAlignment="1">
      <alignment vertical="center" wrapText="1"/>
      <protection/>
    </xf>
    <xf numFmtId="0" fontId="54" fillId="0" borderId="0" xfId="60" applyFont="1" applyAlignment="1">
      <alignment horizontal="right" vertical="center"/>
      <protection/>
    </xf>
    <xf numFmtId="0" fontId="35" fillId="0" borderId="0" xfId="60" applyFont="1" applyAlignment="1">
      <alignment wrapText="1"/>
      <protection/>
    </xf>
    <xf numFmtId="0" fontId="4" fillId="0" borderId="0" xfId="60" applyAlignment="1">
      <alignment wrapText="1"/>
      <protection/>
    </xf>
    <xf numFmtId="0" fontId="29" fillId="0" borderId="0" xfId="60" applyFont="1" applyAlignment="1">
      <alignment vertical="center"/>
      <protection/>
    </xf>
    <xf numFmtId="0" fontId="29" fillId="0" borderId="0" xfId="60" applyFont="1" applyAlignment="1">
      <alignment vertical="center" wrapText="1"/>
      <protection/>
    </xf>
    <xf numFmtId="0" fontId="29" fillId="0" borderId="0" xfId="60" applyFont="1" applyAlignment="1">
      <alignment horizontal="right" vertical="center" wrapText="1"/>
      <protection/>
    </xf>
    <xf numFmtId="0" fontId="29" fillId="0" borderId="0" xfId="60" applyFont="1" applyAlignment="1">
      <alignment horizontal="left" vertical="center"/>
      <protection/>
    </xf>
    <xf numFmtId="0" fontId="42" fillId="4" borderId="10" xfId="60" applyFont="1" applyFill="1" applyBorder="1" applyAlignment="1">
      <alignment horizontal="center" vertical="center" wrapText="1"/>
      <protection/>
    </xf>
    <xf numFmtId="0" fontId="42" fillId="25" borderId="10" xfId="60" applyFont="1" applyFill="1" applyBorder="1" applyAlignment="1">
      <alignment horizontal="center" vertical="center" wrapText="1"/>
      <protection/>
    </xf>
    <xf numFmtId="0" fontId="43" fillId="0" borderId="10" xfId="60" applyFont="1" applyBorder="1" applyAlignment="1">
      <alignment horizontal="center" vertical="center" wrapText="1"/>
      <protection/>
    </xf>
    <xf numFmtId="0" fontId="43" fillId="0" borderId="0" xfId="60" applyFont="1">
      <alignment/>
      <protection/>
    </xf>
    <xf numFmtId="0" fontId="73" fillId="0" borderId="10" xfId="60" applyFont="1" applyBorder="1" applyAlignment="1">
      <alignment horizontal="center" vertical="center" wrapText="1"/>
      <protection/>
    </xf>
    <xf numFmtId="0" fontId="74" fillId="4" borderId="10" xfId="60" applyFont="1" applyFill="1" applyBorder="1" applyAlignment="1">
      <alignment horizontal="center" vertical="center" textRotation="90" wrapText="1"/>
      <protection/>
    </xf>
    <xf numFmtId="0" fontId="74" fillId="0" borderId="10" xfId="60" applyFont="1" applyBorder="1" applyAlignment="1">
      <alignment horizontal="center" vertical="center" textRotation="90" wrapText="1"/>
      <protection/>
    </xf>
    <xf numFmtId="0" fontId="74" fillId="24" borderId="10" xfId="60" applyFont="1" applyFill="1" applyBorder="1" applyAlignment="1">
      <alignment horizontal="center" vertical="center" textRotation="90" wrapText="1"/>
      <protection/>
    </xf>
    <xf numFmtId="0" fontId="74" fillId="0" borderId="0" xfId="60" applyFont="1" applyAlignment="1">
      <alignment horizontal="center" vertical="center" wrapText="1"/>
      <protection/>
    </xf>
    <xf numFmtId="0" fontId="37" fillId="0" borderId="12" xfId="60" applyFont="1" applyBorder="1" applyAlignment="1">
      <alignment vertical="center" wrapText="1"/>
      <protection/>
    </xf>
    <xf numFmtId="0" fontId="37" fillId="0" borderId="0" xfId="60" applyFont="1" applyBorder="1" applyAlignment="1">
      <alignment vertical="center" wrapText="1"/>
      <protection/>
    </xf>
    <xf numFmtId="0" fontId="37" fillId="0" borderId="0" xfId="60" applyFont="1" applyAlignment="1">
      <alignment vertical="center" wrapText="1"/>
      <protection/>
    </xf>
    <xf numFmtId="0" fontId="37" fillId="0" borderId="0" xfId="60" applyFont="1" applyAlignment="1">
      <alignment horizontal="center" wrapText="1"/>
      <protection/>
    </xf>
    <xf numFmtId="1" fontId="28" fillId="0" borderId="0" xfId="57" applyNumberFormat="1" applyFont="1" applyFill="1" applyBorder="1" applyAlignment="1">
      <alignment vertical="center"/>
      <protection/>
    </xf>
    <xf numFmtId="1" fontId="28" fillId="0" borderId="10" xfId="0" applyNumberFormat="1" applyFont="1" applyBorder="1" applyAlignment="1">
      <alignment vertical="center"/>
    </xf>
    <xf numFmtId="1" fontId="28" fillId="0" borderId="13" xfId="57" applyNumberFormat="1" applyFont="1" applyFill="1" applyBorder="1" applyAlignment="1">
      <alignment vertical="center"/>
      <protection/>
    </xf>
    <xf numFmtId="1" fontId="72" fillId="0" borderId="0" xfId="5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77" fontId="0" fillId="0" borderId="0" xfId="65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5" fillId="0" borderId="0" xfId="0" applyFont="1" applyAlignment="1">
      <alignment/>
    </xf>
    <xf numFmtId="2" fontId="15" fillId="0" borderId="10" xfId="57" applyNumberFormat="1" applyFont="1" applyBorder="1">
      <alignment/>
      <protection/>
    </xf>
    <xf numFmtId="0" fontId="15" fillId="0" borderId="10" xfId="57" applyFont="1" applyBorder="1" applyAlignment="1">
      <alignment horizontal="right" wrapText="1"/>
      <protection/>
    </xf>
    <xf numFmtId="172" fontId="15" fillId="0" borderId="10" xfId="57" applyNumberFormat="1" applyFont="1" applyBorder="1" applyAlignment="1">
      <alignment horizontal="right" wrapText="1"/>
      <protection/>
    </xf>
    <xf numFmtId="172" fontId="76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Border="1" applyAlignment="1">
      <alignment horizontal="right" wrapText="1"/>
      <protection/>
    </xf>
    <xf numFmtId="2" fontId="13" fillId="22" borderId="10" xfId="57" applyNumberFormat="1" applyFont="1" applyFill="1" applyBorder="1" applyAlignment="1">
      <alignment horizontal="right" wrapText="1"/>
      <protection/>
    </xf>
    <xf numFmtId="0" fontId="13" fillId="22" borderId="10" xfId="57" applyFont="1" applyFill="1" applyBorder="1" applyAlignment="1">
      <alignment horizontal="right" wrapText="1"/>
      <protection/>
    </xf>
    <xf numFmtId="172" fontId="13" fillId="22" borderId="10" xfId="57" applyNumberFormat="1" applyFont="1" applyFill="1" applyBorder="1" applyAlignment="1">
      <alignment horizontal="right" wrapText="1"/>
      <protection/>
    </xf>
    <xf numFmtId="2" fontId="15" fillId="0" borderId="10" xfId="57" applyNumberFormat="1" applyFont="1" applyFill="1" applyBorder="1" applyAlignment="1">
      <alignment horizontal="right" wrapText="1"/>
      <protection/>
    </xf>
    <xf numFmtId="172" fontId="15" fillId="0" borderId="10" xfId="57" applyNumberFormat="1" applyFont="1" applyFill="1" applyBorder="1" applyAlignment="1">
      <alignment horizontal="right" wrapText="1"/>
      <protection/>
    </xf>
    <xf numFmtId="0" fontId="21" fillId="0" borderId="0" xfId="57" applyFont="1" applyAlignment="1">
      <alignment wrapText="1"/>
      <protection/>
    </xf>
    <xf numFmtId="174" fontId="18" fillId="0" borderId="0" xfId="57" applyNumberFormat="1" applyFont="1" applyAlignment="1">
      <alignment/>
      <protection/>
    </xf>
    <xf numFmtId="0" fontId="18" fillId="0" borderId="0" xfId="57" applyFont="1" applyAlignment="1">
      <alignment/>
      <protection/>
    </xf>
    <xf numFmtId="2" fontId="15" fillId="0" borderId="10" xfId="57" applyNumberFormat="1" applyFont="1" applyFill="1" applyBorder="1" applyAlignment="1">
      <alignment horizontal="center"/>
      <protection/>
    </xf>
    <xf numFmtId="2" fontId="15" fillId="0" borderId="10" xfId="57" applyNumberFormat="1" applyFont="1" applyFill="1" applyBorder="1">
      <alignment/>
      <protection/>
    </xf>
    <xf numFmtId="0" fontId="68" fillId="0" borderId="0" xfId="0" applyFont="1" applyAlignment="1">
      <alignment horizontal="center"/>
    </xf>
    <xf numFmtId="0" fontId="13" fillId="7" borderId="10" xfId="57" applyFont="1" applyFill="1" applyBorder="1" applyAlignment="1">
      <alignment horizontal="center" wrapText="1"/>
      <protection/>
    </xf>
    <xf numFmtId="0" fontId="13" fillId="0" borderId="10" xfId="57" applyFont="1" applyBorder="1">
      <alignment/>
      <protection/>
    </xf>
    <xf numFmtId="0" fontId="13" fillId="22" borderId="10" xfId="57" applyFont="1" applyFill="1" applyBorder="1" applyAlignment="1">
      <alignment horizontal="center" wrapText="1"/>
      <protection/>
    </xf>
    <xf numFmtId="0" fontId="15" fillId="7" borderId="10" xfId="57" applyFont="1" applyFill="1" applyBorder="1">
      <alignment/>
      <protection/>
    </xf>
    <xf numFmtId="0" fontId="13" fillId="7" borderId="10" xfId="57" applyFont="1" applyFill="1" applyBorder="1" applyAlignment="1">
      <alignment horizontal="center"/>
      <protection/>
    </xf>
    <xf numFmtId="10" fontId="8" fillId="0" borderId="0" xfId="65" applyNumberFormat="1" applyFont="1" applyAlignment="1">
      <alignment/>
    </xf>
    <xf numFmtId="0" fontId="16" fillId="0" borderId="10" xfId="57" applyFont="1" applyFill="1" applyBorder="1" applyAlignment="1">
      <alignment horizontal="center" vertical="center" wrapText="1"/>
      <protection/>
    </xf>
    <xf numFmtId="0" fontId="80" fillId="0" borderId="10" xfId="57" applyFont="1" applyFill="1" applyBorder="1" applyAlignment="1">
      <alignment horizontal="center" vertical="center" wrapText="1"/>
      <protection/>
    </xf>
    <xf numFmtId="0" fontId="81" fillId="0" borderId="10" xfId="57" applyFont="1" applyFill="1" applyBorder="1" applyAlignment="1">
      <alignment horizontal="center" vertical="center" wrapText="1"/>
      <protection/>
    </xf>
    <xf numFmtId="0" fontId="13" fillId="0" borderId="0" xfId="57" applyFont="1" applyAlignment="1">
      <alignment wrapText="1"/>
      <protection/>
    </xf>
    <xf numFmtId="0" fontId="77" fillId="0" borderId="10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vertical="center" wrapText="1"/>
    </xf>
    <xf numFmtId="173" fontId="78" fillId="0" borderId="10" xfId="0" applyNumberFormat="1" applyFont="1" applyFill="1" applyBorder="1" applyAlignment="1">
      <alignment vertical="center" wrapText="1"/>
    </xf>
    <xf numFmtId="1" fontId="78" fillId="0" borderId="10" xfId="0" applyNumberFormat="1" applyFont="1" applyFill="1" applyBorder="1" applyAlignment="1">
      <alignment vertical="center" wrapText="1"/>
    </xf>
    <xf numFmtId="1" fontId="55" fillId="11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2" fontId="13" fillId="0" borderId="0" xfId="57" applyNumberFormat="1" applyFont="1" applyAlignment="1">
      <alignment wrapText="1"/>
      <protection/>
    </xf>
    <xf numFmtId="0" fontId="54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82" fillId="0" borderId="12" xfId="57" applyFont="1" applyBorder="1" applyAlignment="1">
      <alignment vertical="center" wrapText="1"/>
      <protection/>
    </xf>
    <xf numFmtId="0" fontId="83" fillId="0" borderId="12" xfId="57" applyFont="1" applyBorder="1" applyAlignment="1">
      <alignment vertical="center" wrapText="1"/>
      <protection/>
    </xf>
    <xf numFmtId="0" fontId="28" fillId="0" borderId="10" xfId="57" applyFont="1" applyBorder="1" applyAlignment="1">
      <alignment vertical="center"/>
      <protection/>
    </xf>
    <xf numFmtId="9" fontId="72" fillId="0" borderId="0" xfId="65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176" fontId="14" fillId="0" borderId="0" xfId="57" applyNumberFormat="1" applyFont="1">
      <alignment/>
      <protection/>
    </xf>
    <xf numFmtId="2" fontId="14" fillId="0" borderId="0" xfId="57" applyNumberFormat="1" applyFont="1">
      <alignment/>
      <protection/>
    </xf>
    <xf numFmtId="175" fontId="14" fillId="0" borderId="0" xfId="57" applyNumberFormat="1" applyFont="1">
      <alignment/>
      <protection/>
    </xf>
    <xf numFmtId="9" fontId="14" fillId="0" borderId="0" xfId="65" applyFont="1" applyAlignment="1">
      <alignment/>
    </xf>
    <xf numFmtId="175" fontId="8" fillId="0" borderId="0" xfId="57" applyNumberFormat="1" applyFont="1">
      <alignment/>
      <protection/>
    </xf>
    <xf numFmtId="2" fontId="21" fillId="0" borderId="0" xfId="57" applyNumberFormat="1" applyFont="1">
      <alignment/>
      <protection/>
    </xf>
    <xf numFmtId="2" fontId="14" fillId="0" borderId="0" xfId="65" applyNumberFormat="1" applyFont="1" applyAlignment="1">
      <alignment/>
    </xf>
    <xf numFmtId="2" fontId="6" fillId="0" borderId="0" xfId="61" applyNumberFormat="1" applyFont="1">
      <alignment/>
      <protection/>
    </xf>
    <xf numFmtId="173" fontId="1" fillId="0" borderId="0" xfId="0" applyNumberFormat="1" applyFont="1" applyAlignment="1">
      <alignment wrapText="1"/>
    </xf>
    <xf numFmtId="0" fontId="38" fillId="0" borderId="10" xfId="57" applyFont="1" applyFill="1" applyBorder="1" applyAlignment="1">
      <alignment horizontal="center" vertical="center" wrapText="1"/>
      <protection/>
    </xf>
    <xf numFmtId="2" fontId="13" fillId="0" borderId="0" xfId="57" applyNumberFormat="1" applyFont="1">
      <alignment/>
      <protection/>
    </xf>
    <xf numFmtId="2" fontId="14" fillId="0" borderId="0" xfId="57" applyNumberFormat="1" applyFont="1" applyFill="1">
      <alignment/>
      <protection/>
    </xf>
    <xf numFmtId="0" fontId="14" fillId="0" borderId="0" xfId="57" applyFont="1" applyFill="1">
      <alignment/>
      <protection/>
    </xf>
    <xf numFmtId="0" fontId="15" fillId="0" borderId="10" xfId="57" applyFont="1" applyFill="1" applyBorder="1">
      <alignment/>
      <protection/>
    </xf>
    <xf numFmtId="0" fontId="13" fillId="0" borderId="10" xfId="57" applyFont="1" applyFill="1" applyBorder="1">
      <alignment/>
      <protection/>
    </xf>
    <xf numFmtId="0" fontId="15" fillId="0" borderId="10" xfId="57" applyFont="1" applyFill="1" applyBorder="1" applyAlignment="1">
      <alignment horizontal="right" wrapText="1"/>
      <protection/>
    </xf>
    <xf numFmtId="0" fontId="60" fillId="0" borderId="0" xfId="0" applyFont="1" applyAlignment="1">
      <alignment wrapText="1"/>
    </xf>
    <xf numFmtId="0" fontId="60" fillId="0" borderId="0" xfId="0" applyFont="1" applyAlignment="1">
      <alignment horizontal="center" wrapText="1"/>
    </xf>
    <xf numFmtId="10" fontId="60" fillId="0" borderId="10" xfId="65" applyNumberFormat="1" applyFont="1" applyFill="1" applyBorder="1" applyAlignment="1">
      <alignment vertical="center" wrapText="1"/>
    </xf>
    <xf numFmtId="1" fontId="57" fillId="0" borderId="0" xfId="0" applyNumberFormat="1" applyFont="1" applyAlignment="1">
      <alignment/>
    </xf>
    <xf numFmtId="0" fontId="77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88" fillId="0" borderId="10" xfId="0" applyFont="1" applyFill="1" applyBorder="1" applyAlignment="1">
      <alignment horizontal="right" vertical="center" wrapText="1"/>
    </xf>
    <xf numFmtId="0" fontId="88" fillId="0" borderId="10" xfId="0" applyFont="1" applyFill="1" applyBorder="1" applyAlignment="1">
      <alignment vertical="center" wrapText="1"/>
    </xf>
    <xf numFmtId="1" fontId="88" fillId="0" borderId="10" xfId="0" applyNumberFormat="1" applyFont="1" applyFill="1" applyBorder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88" fillId="0" borderId="10" xfId="0" applyFont="1" applyFill="1" applyBorder="1" applyAlignment="1">
      <alignment horizontal="right" vertical="center"/>
    </xf>
    <xf numFmtId="0" fontId="79" fillId="0" borderId="0" xfId="57" applyFont="1" applyAlignment="1">
      <alignment horizontal="right"/>
      <protection/>
    </xf>
    <xf numFmtId="0" fontId="11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18" fillId="0" borderId="0" xfId="57" applyFont="1" applyFill="1" applyBorder="1" applyAlignment="1">
      <alignment horizontal="center" vertical="center" wrapText="1"/>
      <protection/>
    </xf>
    <xf numFmtId="172" fontId="13" fillId="7" borderId="0" xfId="57" applyNumberFormat="1" applyFont="1" applyFill="1" applyBorder="1" applyAlignment="1">
      <alignment horizontal="right" wrapText="1"/>
      <protection/>
    </xf>
    <xf numFmtId="172" fontId="76" fillId="0" borderId="0" xfId="57" applyNumberFormat="1" applyFont="1" applyBorder="1" applyAlignment="1">
      <alignment horizontal="right" wrapText="1"/>
      <protection/>
    </xf>
    <xf numFmtId="172" fontId="13" fillId="22" borderId="0" xfId="57" applyNumberFormat="1" applyFont="1" applyFill="1" applyBorder="1" applyAlignment="1">
      <alignment horizontal="right" wrapText="1"/>
      <protection/>
    </xf>
    <xf numFmtId="172" fontId="13" fillId="0" borderId="10" xfId="57" applyNumberFormat="1" applyFont="1" applyBorder="1" applyAlignment="1">
      <alignment horizontal="right" wrapText="1"/>
      <protection/>
    </xf>
    <xf numFmtId="10" fontId="14" fillId="0" borderId="0" xfId="65" applyNumberFormat="1" applyFont="1" applyAlignment="1">
      <alignment/>
    </xf>
    <xf numFmtId="1" fontId="89" fillId="0" borderId="0" xfId="0" applyNumberFormat="1" applyFont="1" applyAlignment="1">
      <alignment wrapText="1"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1" fontId="89" fillId="0" borderId="0" xfId="0" applyNumberFormat="1" applyFont="1" applyAlignment="1">
      <alignment horizontal="right" wrapText="1"/>
    </xf>
    <xf numFmtId="10" fontId="90" fillId="0" borderId="10" xfId="65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173" fontId="1" fillId="0" borderId="0" xfId="0" applyNumberFormat="1" applyFont="1" applyAlignment="1">
      <alignment vertical="center" wrapText="1"/>
    </xf>
    <xf numFmtId="2" fontId="89" fillId="0" borderId="0" xfId="0" applyNumberFormat="1" applyFont="1" applyAlignment="1">
      <alignment wrapText="1"/>
    </xf>
    <xf numFmtId="10" fontId="1" fillId="0" borderId="0" xfId="65" applyNumberFormat="1" applyFont="1" applyAlignment="1">
      <alignment wrapText="1"/>
    </xf>
    <xf numFmtId="2" fontId="83" fillId="0" borderId="12" xfId="57" applyNumberFormat="1" applyFont="1" applyBorder="1" applyAlignment="1">
      <alignment vertical="center" wrapText="1"/>
      <protection/>
    </xf>
    <xf numFmtId="2" fontId="1" fillId="0" borderId="0" xfId="0" applyNumberFormat="1" applyFont="1" applyAlignment="1">
      <alignment wrapText="1"/>
    </xf>
    <xf numFmtId="2" fontId="91" fillId="0" borderId="0" xfId="0" applyNumberFormat="1" applyFont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1" fontId="92" fillId="0" borderId="10" xfId="0" applyNumberFormat="1" applyFont="1" applyFill="1" applyBorder="1" applyAlignment="1">
      <alignment vertical="center" wrapText="1"/>
    </xf>
    <xf numFmtId="9" fontId="93" fillId="0" borderId="10" xfId="65" applyFont="1" applyFill="1" applyBorder="1" applyAlignment="1">
      <alignment vertical="center" wrapText="1"/>
    </xf>
    <xf numFmtId="10" fontId="95" fillId="0" borderId="10" xfId="65" applyNumberFormat="1" applyFont="1" applyFill="1" applyBorder="1" applyAlignment="1">
      <alignment vertical="center" wrapText="1"/>
    </xf>
    <xf numFmtId="2" fontId="94" fillId="11" borderId="10" xfId="0" applyNumberFormat="1" applyFont="1" applyFill="1" applyBorder="1" applyAlignment="1">
      <alignment vertical="center" wrapText="1"/>
    </xf>
    <xf numFmtId="0" fontId="77" fillId="26" borderId="10" xfId="0" applyFont="1" applyFill="1" applyBorder="1" applyAlignment="1">
      <alignment vertical="center" wrapText="1"/>
    </xf>
    <xf numFmtId="1" fontId="88" fillId="26" borderId="10" xfId="0" applyNumberFormat="1" applyFont="1" applyFill="1" applyBorder="1" applyAlignment="1">
      <alignment vertical="center" wrapText="1"/>
    </xf>
    <xf numFmtId="0" fontId="80" fillId="26" borderId="10" xfId="57" applyFont="1" applyFill="1" applyBorder="1" applyAlignment="1">
      <alignment horizontal="center" vertical="center" wrapText="1"/>
      <protection/>
    </xf>
    <xf numFmtId="10" fontId="60" fillId="0" borderId="0" xfId="65" applyNumberFormat="1" applyFont="1" applyFill="1" applyAlignment="1">
      <alignment vertical="center" wrapText="1"/>
    </xf>
    <xf numFmtId="173" fontId="60" fillId="0" borderId="0" xfId="0" applyNumberFormat="1" applyFont="1" applyFill="1" applyAlignment="1">
      <alignment vertical="center" wrapText="1"/>
    </xf>
    <xf numFmtId="2" fontId="8" fillId="0" borderId="0" xfId="57" applyNumberFormat="1" applyFont="1">
      <alignment/>
      <protection/>
    </xf>
    <xf numFmtId="2" fontId="14" fillId="0" borderId="0" xfId="57" applyNumberFormat="1" applyFont="1" applyAlignment="1">
      <alignment horizontal="center"/>
      <protection/>
    </xf>
    <xf numFmtId="2" fontId="12" fillId="0" borderId="0" xfId="61" applyNumberFormat="1" applyFont="1" applyAlignment="1">
      <alignment horizontal="center" vertical="center" textRotation="90"/>
      <protection/>
    </xf>
    <xf numFmtId="174" fontId="89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wrapText="1"/>
    </xf>
    <xf numFmtId="2" fontId="15" fillId="0" borderId="15" xfId="57" applyNumberFormat="1" applyFont="1" applyFill="1" applyBorder="1" applyAlignment="1">
      <alignment wrapText="1"/>
      <protection/>
    </xf>
    <xf numFmtId="2" fontId="15" fillId="0" borderId="14" xfId="57" applyNumberFormat="1" applyFont="1" applyFill="1" applyBorder="1" applyAlignment="1">
      <alignment wrapText="1"/>
      <protection/>
    </xf>
    <xf numFmtId="172" fontId="88" fillId="0" borderId="10" xfId="0" applyNumberFormat="1" applyFont="1" applyFill="1" applyBorder="1" applyAlignment="1">
      <alignment horizontal="right" vertical="center" wrapText="1"/>
    </xf>
    <xf numFmtId="172" fontId="77" fillId="0" borderId="10" xfId="0" applyNumberFormat="1" applyFont="1" applyFill="1" applyBorder="1" applyAlignment="1">
      <alignment horizontal="right" vertical="center" wrapText="1"/>
    </xf>
    <xf numFmtId="172" fontId="88" fillId="0" borderId="10" xfId="0" applyNumberFormat="1" applyFont="1" applyFill="1" applyBorder="1" applyAlignment="1">
      <alignment vertical="center" wrapText="1"/>
    </xf>
    <xf numFmtId="172" fontId="61" fillId="0" borderId="10" xfId="62" applyNumberFormat="1" applyFont="1" applyFill="1" applyBorder="1" applyAlignment="1">
      <alignment horizontal="right" vertical="center" wrapText="1"/>
      <protection/>
    </xf>
    <xf numFmtId="1" fontId="12" fillId="26" borderId="10" xfId="61" applyNumberFormat="1" applyFont="1" applyFill="1" applyBorder="1" applyAlignment="1">
      <alignment horizontal="center" vertical="center" textRotation="90"/>
      <protection/>
    </xf>
    <xf numFmtId="2" fontId="12" fillId="26" borderId="10" xfId="61" applyNumberFormat="1" applyFont="1" applyFill="1" applyBorder="1" applyAlignment="1">
      <alignment horizontal="center" vertical="center" textRotation="90"/>
      <protection/>
    </xf>
    <xf numFmtId="0" fontId="75" fillId="0" borderId="10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96" fillId="26" borderId="10" xfId="0" applyFont="1" applyFill="1" applyBorder="1" applyAlignment="1">
      <alignment horizontal="center" vertical="center" wrapText="1"/>
    </xf>
    <xf numFmtId="0" fontId="55" fillId="11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9" fontId="93" fillId="0" borderId="0" xfId="65" applyFont="1" applyFill="1" applyBorder="1" applyAlignment="1">
      <alignment vertical="center" wrapText="1"/>
    </xf>
    <xf numFmtId="10" fontId="95" fillId="0" borderId="0" xfId="65" applyNumberFormat="1" applyFont="1" applyFill="1" applyBorder="1" applyAlignment="1">
      <alignment vertical="center" wrapText="1"/>
    </xf>
    <xf numFmtId="10" fontId="90" fillId="0" borderId="0" xfId="65" applyNumberFormat="1" applyFont="1" applyFill="1" applyBorder="1" applyAlignment="1">
      <alignment vertical="center" wrapText="1"/>
    </xf>
    <xf numFmtId="10" fontId="60" fillId="0" borderId="0" xfId="65" applyNumberFormat="1" applyFont="1" applyFill="1" applyBorder="1" applyAlignment="1">
      <alignment vertical="center" wrapText="1"/>
    </xf>
    <xf numFmtId="10" fontId="13" fillId="0" borderId="0" xfId="65" applyNumberFormat="1" applyFont="1" applyAlignment="1">
      <alignment/>
    </xf>
    <xf numFmtId="0" fontId="78" fillId="0" borderId="15" xfId="0" applyFont="1" applyFill="1" applyBorder="1" applyAlignment="1">
      <alignment vertical="center" wrapText="1"/>
    </xf>
    <xf numFmtId="0" fontId="89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77" fillId="0" borderId="15" xfId="0" applyFont="1" applyFill="1" applyBorder="1" applyAlignment="1">
      <alignment horizontal="center" vertical="center"/>
    </xf>
    <xf numFmtId="0" fontId="77" fillId="26" borderId="14" xfId="0" applyFont="1" applyFill="1" applyBorder="1" applyAlignment="1">
      <alignment vertical="center" wrapText="1"/>
    </xf>
    <xf numFmtId="1" fontId="36" fillId="26" borderId="10" xfId="0" applyNumberFormat="1" applyFont="1" applyFill="1" applyBorder="1" applyAlignment="1">
      <alignment horizontal="right" vertical="center"/>
    </xf>
    <xf numFmtId="1" fontId="105" fillId="0" borderId="0" xfId="0" applyNumberFormat="1" applyFont="1" applyAlignment="1">
      <alignment/>
    </xf>
    <xf numFmtId="0" fontId="13" fillId="0" borderId="10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left" vertical="center"/>
      <protection/>
    </xf>
    <xf numFmtId="2" fontId="15" fillId="26" borderId="10" xfId="57" applyNumberFormat="1" applyFont="1" applyFill="1" applyBorder="1" applyAlignment="1">
      <alignment horizontal="right" wrapText="1"/>
      <protection/>
    </xf>
    <xf numFmtId="2" fontId="13" fillId="0" borderId="0" xfId="57" applyNumberFormat="1" applyFont="1">
      <alignment/>
      <protection/>
    </xf>
    <xf numFmtId="0" fontId="13" fillId="0" borderId="10" xfId="57" applyFont="1" applyFill="1" applyBorder="1" applyAlignment="1">
      <alignment horizontal="center" vertical="center"/>
      <protection/>
    </xf>
    <xf numFmtId="0" fontId="13" fillId="0" borderId="10" xfId="57" applyFont="1" applyFill="1" applyBorder="1" applyAlignment="1">
      <alignment horizontal="left" vertical="center"/>
      <protection/>
    </xf>
    <xf numFmtId="172" fontId="21" fillId="0" borderId="0" xfId="57" applyNumberFormat="1" applyFont="1">
      <alignment/>
      <protection/>
    </xf>
    <xf numFmtId="0" fontId="77" fillId="0" borderId="17" xfId="0" applyFont="1" applyFill="1" applyBorder="1" applyAlignment="1">
      <alignment horizontal="left" vertical="center"/>
    </xf>
    <xf numFmtId="0" fontId="88" fillId="0" borderId="17" xfId="0" applyFont="1" applyFill="1" applyBorder="1" applyAlignment="1">
      <alignment horizontal="right" vertical="center"/>
    </xf>
    <xf numFmtId="0" fontId="88" fillId="0" borderId="17" xfId="0" applyFont="1" applyFill="1" applyBorder="1" applyAlignment="1">
      <alignment horizontal="right" vertical="center" wrapText="1"/>
    </xf>
    <xf numFmtId="0" fontId="77" fillId="0" borderId="17" xfId="0" applyFont="1" applyFill="1" applyBorder="1" applyAlignment="1">
      <alignment vertical="center" wrapText="1"/>
    </xf>
    <xf numFmtId="0" fontId="88" fillId="0" borderId="17" xfId="0" applyFont="1" applyFill="1" applyBorder="1" applyAlignment="1">
      <alignment vertical="center" wrapText="1"/>
    </xf>
    <xf numFmtId="0" fontId="104" fillId="0" borderId="12" xfId="57" applyFont="1" applyBorder="1" applyAlignment="1">
      <alignment vertical="center" wrapText="1"/>
      <protection/>
    </xf>
    <xf numFmtId="1" fontId="8" fillId="0" borderId="0" xfId="61" applyNumberFormat="1" applyFont="1" applyBorder="1">
      <alignment/>
      <protection/>
    </xf>
    <xf numFmtId="0" fontId="68" fillId="0" borderId="0" xfId="0" applyFont="1" applyAlignment="1">
      <alignment horizontal="right"/>
    </xf>
    <xf numFmtId="0" fontId="104" fillId="0" borderId="0" xfId="57" applyFont="1" applyAlignment="1">
      <alignment vertical="center"/>
      <protection/>
    </xf>
    <xf numFmtId="1" fontId="28" fillId="0" borderId="18" xfId="57" applyNumberFormat="1" applyFont="1" applyFill="1" applyBorder="1" applyAlignment="1">
      <alignment vertical="center"/>
      <protection/>
    </xf>
    <xf numFmtId="172" fontId="60" fillId="0" borderId="0" xfId="0" applyNumberFormat="1" applyFont="1" applyFill="1" applyAlignment="1">
      <alignment vertical="center" wrapText="1"/>
    </xf>
    <xf numFmtId="1" fontId="6" fillId="0" borderId="0" xfId="61" applyNumberFormat="1" applyFont="1" applyBorder="1">
      <alignment/>
      <protection/>
    </xf>
    <xf numFmtId="1" fontId="85" fillId="0" borderId="0" xfId="61" applyNumberFormat="1" applyFont="1" applyBorder="1" applyAlignment="1">
      <alignment/>
      <protection/>
    </xf>
    <xf numFmtId="1" fontId="68" fillId="0" borderId="0" xfId="61" applyNumberFormat="1" applyFont="1" applyBorder="1" applyAlignment="1">
      <alignment/>
      <protection/>
    </xf>
    <xf numFmtId="1" fontId="15" fillId="0" borderId="0" xfId="61" applyNumberFormat="1" applyFont="1" applyBorder="1" applyAlignment="1">
      <alignment horizontal="center"/>
      <protection/>
    </xf>
    <xf numFmtId="0" fontId="21" fillId="0" borderId="0" xfId="57" applyFont="1">
      <alignment/>
      <protection/>
    </xf>
    <xf numFmtId="172" fontId="21" fillId="0" borderId="0" xfId="57" applyNumberFormat="1" applyFont="1">
      <alignment/>
      <protection/>
    </xf>
    <xf numFmtId="0" fontId="13" fillId="0" borderId="0" xfId="57" applyFont="1">
      <alignment/>
      <protection/>
    </xf>
    <xf numFmtId="2" fontId="8" fillId="0" borderId="0" xfId="61" applyNumberFormat="1" applyFont="1" applyBorder="1" applyAlignment="1">
      <alignment vertical="center"/>
      <protection/>
    </xf>
    <xf numFmtId="2" fontId="6" fillId="0" borderId="0" xfId="61" applyNumberFormat="1" applyFont="1" applyBorder="1" applyAlignment="1">
      <alignment vertical="center"/>
      <protection/>
    </xf>
    <xf numFmtId="2" fontId="13" fillId="0" borderId="0" xfId="61" applyNumberFormat="1" applyFont="1" applyBorder="1" applyAlignment="1">
      <alignment horizontal="center" vertical="center"/>
      <protection/>
    </xf>
    <xf numFmtId="2" fontId="18" fillId="0" borderId="0" xfId="61" applyNumberFormat="1" applyFont="1" applyBorder="1" applyAlignment="1">
      <alignment horizontal="center" vertical="center"/>
      <protection/>
    </xf>
    <xf numFmtId="2" fontId="8" fillId="0" borderId="0" xfId="61" applyNumberFormat="1" applyFont="1">
      <alignment/>
      <protection/>
    </xf>
    <xf numFmtId="2" fontId="8" fillId="0" borderId="0" xfId="61" applyNumberFormat="1" applyFont="1" applyAlignment="1">
      <alignment/>
      <protection/>
    </xf>
    <xf numFmtId="2" fontId="15" fillId="0" borderId="0" xfId="0" applyNumberFormat="1" applyFont="1" applyAlignment="1">
      <alignment horizontal="center"/>
    </xf>
    <xf numFmtId="2" fontId="18" fillId="0" borderId="0" xfId="61" applyNumberFormat="1" applyFont="1" applyAlignment="1">
      <alignment/>
      <protection/>
    </xf>
    <xf numFmtId="2" fontId="68" fillId="0" borderId="0" xfId="61" applyNumberFormat="1" applyFont="1" applyAlignment="1">
      <alignment/>
      <protection/>
    </xf>
    <xf numFmtId="172" fontId="12" fillId="0" borderId="0" xfId="61" applyNumberFormat="1" applyFont="1" applyAlignment="1">
      <alignment horizontal="center" vertical="center" textRotation="90"/>
      <protection/>
    </xf>
    <xf numFmtId="2" fontId="8" fillId="0" borderId="0" xfId="61" applyNumberFormat="1" applyFont="1" applyBorder="1">
      <alignment/>
      <protection/>
    </xf>
    <xf numFmtId="0" fontId="122" fillId="0" borderId="0" xfId="0" applyFont="1" applyAlignment="1">
      <alignment/>
    </xf>
    <xf numFmtId="0" fontId="123" fillId="0" borderId="12" xfId="57" applyFont="1" applyBorder="1" applyAlignment="1">
      <alignment vertical="center" wrapText="1"/>
      <protection/>
    </xf>
    <xf numFmtId="2" fontId="21" fillId="0" borderId="0" xfId="57" applyNumberFormat="1" applyFont="1">
      <alignment/>
      <protection/>
    </xf>
    <xf numFmtId="173" fontId="60" fillId="0" borderId="0" xfId="0" applyNumberFormat="1" applyFont="1" applyAlignment="1">
      <alignment wrapText="1"/>
    </xf>
    <xf numFmtId="2" fontId="6" fillId="0" borderId="0" xfId="61" applyNumberFormat="1" applyFont="1" applyAlignment="1">
      <alignment/>
      <protection/>
    </xf>
    <xf numFmtId="2" fontId="13" fillId="0" borderId="0" xfId="0" applyNumberFormat="1" applyFont="1" applyAlignment="1">
      <alignment horizontal="center"/>
    </xf>
    <xf numFmtId="0" fontId="59" fillId="0" borderId="17" xfId="0" applyFont="1" applyBorder="1" applyAlignment="1">
      <alignment horizontal="center" vertical="center" wrapText="1"/>
    </xf>
    <xf numFmtId="0" fontId="16" fillId="26" borderId="17" xfId="57" applyFont="1" applyFill="1" applyBorder="1" applyAlignment="1">
      <alignment horizontal="center" vertical="center" wrapText="1"/>
      <protection/>
    </xf>
    <xf numFmtId="0" fontId="16" fillId="26" borderId="18" xfId="57" applyFont="1" applyFill="1" applyBorder="1" applyAlignment="1">
      <alignment horizontal="center" vertical="center" wrapText="1"/>
      <protection/>
    </xf>
    <xf numFmtId="0" fontId="16" fillId="26" borderId="16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8" fillId="0" borderId="0" xfId="61" applyFont="1" applyAlignment="1">
      <alignment horizontal="center"/>
      <protection/>
    </xf>
    <xf numFmtId="0" fontId="12" fillId="0" borderId="0" xfId="61" applyFont="1" applyAlignment="1">
      <alignment horizontal="right"/>
      <protection/>
    </xf>
    <xf numFmtId="0" fontId="59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8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19" xfId="57" applyFont="1" applyFill="1" applyBorder="1" applyAlignment="1">
      <alignment horizontal="center" vertical="center" wrapText="1"/>
      <protection/>
    </xf>
    <xf numFmtId="0" fontId="16" fillId="0" borderId="20" xfId="57" applyFont="1" applyFill="1" applyBorder="1" applyAlignment="1">
      <alignment horizontal="center" vertical="center" wrapText="1"/>
      <protection/>
    </xf>
    <xf numFmtId="0" fontId="79" fillId="0" borderId="0" xfId="57" applyFont="1" applyAlignment="1">
      <alignment horizontal="right"/>
      <protection/>
    </xf>
    <xf numFmtId="0" fontId="103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6" fillId="0" borderId="13" xfId="57" applyFont="1" applyFill="1" applyBorder="1" applyAlignment="1">
      <alignment horizontal="center" vertical="center" wrapText="1"/>
      <protection/>
    </xf>
    <xf numFmtId="0" fontId="59" fillId="0" borderId="17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7" fillId="26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6" fillId="11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57" applyFont="1" applyAlignment="1">
      <alignment horizontal="right"/>
      <protection/>
    </xf>
    <xf numFmtId="0" fontId="45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2" fillId="0" borderId="0" xfId="0" applyFont="1" applyAlignment="1">
      <alignment horizontal="center" wrapText="1"/>
    </xf>
    <xf numFmtId="0" fontId="3" fillId="0" borderId="22" xfId="0" applyFont="1" applyBorder="1" applyAlignment="1">
      <alignment horizontal="right" wrapText="1"/>
    </xf>
    <xf numFmtId="2" fontId="13" fillId="7" borderId="15" xfId="57" applyNumberFormat="1" applyFont="1" applyFill="1" applyBorder="1" applyAlignment="1">
      <alignment horizontal="right" wrapText="1"/>
      <protection/>
    </xf>
    <xf numFmtId="2" fontId="13" fillId="7" borderId="14" xfId="57" applyNumberFormat="1" applyFont="1" applyFill="1" applyBorder="1" applyAlignment="1">
      <alignment horizontal="right" wrapText="1"/>
      <protection/>
    </xf>
    <xf numFmtId="0" fontId="19" fillId="0" borderId="17" xfId="57" applyFont="1" applyFill="1" applyBorder="1" applyAlignment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 wrapText="1"/>
      <protection/>
    </xf>
    <xf numFmtId="0" fontId="16" fillId="0" borderId="17" xfId="57" applyFont="1" applyFill="1" applyBorder="1" applyAlignment="1">
      <alignment horizontal="center" vertical="center" wrapText="1"/>
      <protection/>
    </xf>
    <xf numFmtId="0" fontId="16" fillId="0" borderId="18" xfId="57" applyFont="1" applyFill="1" applyBorder="1" applyAlignment="1">
      <alignment horizontal="center" vertical="center" wrapText="1"/>
      <protection/>
    </xf>
    <xf numFmtId="0" fontId="16" fillId="0" borderId="16" xfId="57" applyFont="1" applyFill="1" applyBorder="1" applyAlignment="1">
      <alignment horizontal="center" vertical="center" wrapText="1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6" fillId="0" borderId="17" xfId="61" applyFont="1" applyBorder="1" applyAlignment="1">
      <alignment horizontal="center" vertical="center" wrapText="1"/>
      <protection/>
    </xf>
    <xf numFmtId="0" fontId="26" fillId="0" borderId="16" xfId="61" applyFont="1" applyBorder="1" applyAlignment="1">
      <alignment horizontal="center" vertical="center" wrapText="1"/>
      <protection/>
    </xf>
    <xf numFmtId="0" fontId="26" fillId="0" borderId="10" xfId="61" applyFont="1" applyBorder="1" applyAlignment="1">
      <alignment horizontal="center" vertical="center" wrapText="1"/>
      <protection/>
    </xf>
    <xf numFmtId="0" fontId="23" fillId="0" borderId="0" xfId="61" applyFont="1" applyAlignment="1">
      <alignment horizontal="center"/>
      <protection/>
    </xf>
    <xf numFmtId="0" fontId="66" fillId="0" borderId="22" xfId="61" applyFont="1" applyBorder="1" applyAlignment="1">
      <alignment horizontal="center"/>
      <protection/>
    </xf>
    <xf numFmtId="0" fontId="22" fillId="0" borderId="0" xfId="61" applyFont="1" applyAlignment="1">
      <alignment horizontal="center"/>
      <protection/>
    </xf>
    <xf numFmtId="0" fontId="11" fillId="0" borderId="0" xfId="61" applyFont="1" applyAlignment="1">
      <alignment horizontal="center"/>
      <protection/>
    </xf>
    <xf numFmtId="0" fontId="66" fillId="0" borderId="0" xfId="61" applyFont="1" applyBorder="1" applyAlignment="1">
      <alignment horizontal="center"/>
      <protection/>
    </xf>
    <xf numFmtId="0" fontId="27" fillId="0" borderId="15" xfId="61" applyFont="1" applyBorder="1" applyAlignment="1">
      <alignment horizontal="center"/>
      <protection/>
    </xf>
    <xf numFmtId="0" fontId="27" fillId="0" borderId="14" xfId="61" applyFont="1" applyBorder="1" applyAlignment="1">
      <alignment horizontal="center"/>
      <protection/>
    </xf>
    <xf numFmtId="0" fontId="20" fillId="0" borderId="17" xfId="61" applyFont="1" applyFill="1" applyBorder="1" applyAlignment="1">
      <alignment horizontal="center" vertical="center" wrapText="1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6" fillId="0" borderId="19" xfId="61" applyFont="1" applyFill="1" applyBorder="1" applyAlignment="1">
      <alignment horizontal="center" vertical="center" wrapText="1"/>
      <protection/>
    </xf>
    <xf numFmtId="0" fontId="16" fillId="0" borderId="13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21" xfId="61" applyFont="1" applyBorder="1" applyAlignment="1">
      <alignment horizontal="center" vertical="center" wrapText="1"/>
      <protection/>
    </xf>
    <xf numFmtId="0" fontId="20" fillId="0" borderId="14" xfId="61" applyFont="1" applyBorder="1" applyAlignment="1">
      <alignment horizontal="center" vertical="center" wrapText="1"/>
      <protection/>
    </xf>
    <xf numFmtId="0" fontId="66" fillId="0" borderId="0" xfId="61" applyFont="1" applyFill="1" applyBorder="1" applyAlignment="1">
      <alignment horizontal="center"/>
      <protection/>
    </xf>
    <xf numFmtId="1" fontId="12" fillId="0" borderId="10" xfId="61" applyNumberFormat="1" applyFont="1" applyBorder="1" applyAlignment="1">
      <alignment horizontal="center" vertical="center" textRotation="90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49" fillId="0" borderId="0" xfId="57" applyFont="1" applyAlignment="1">
      <alignment horizontal="center"/>
      <protection/>
    </xf>
    <xf numFmtId="0" fontId="50" fillId="0" borderId="0" xfId="57" applyFont="1" applyAlignment="1">
      <alignment horizontal="center"/>
      <protection/>
    </xf>
    <xf numFmtId="0" fontId="51" fillId="0" borderId="0" xfId="57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/>
      <protection/>
    </xf>
    <xf numFmtId="0" fontId="41" fillId="24" borderId="10" xfId="60" applyFont="1" applyFill="1" applyBorder="1" applyAlignment="1">
      <alignment horizontal="center" vertical="center" wrapText="1"/>
      <protection/>
    </xf>
    <xf numFmtId="0" fontId="41" fillId="7" borderId="10" xfId="60" applyFont="1" applyFill="1" applyBorder="1" applyAlignment="1">
      <alignment horizontal="center" vertical="center" wrapText="1"/>
      <protection/>
    </xf>
    <xf numFmtId="0" fontId="34" fillId="0" borderId="0" xfId="60" applyFont="1" applyAlignment="1">
      <alignment horizontal="center" vertical="center"/>
      <protection/>
    </xf>
    <xf numFmtId="0" fontId="39" fillId="0" borderId="0" xfId="60" applyFont="1" applyAlignment="1">
      <alignment horizontal="center" vertical="center"/>
      <protection/>
    </xf>
    <xf numFmtId="0" fontId="41" fillId="24" borderId="10" xfId="60" applyFont="1" applyFill="1" applyBorder="1" applyAlignment="1">
      <alignment horizontal="center" vertical="center"/>
      <protection/>
    </xf>
    <xf numFmtId="0" fontId="84" fillId="0" borderId="17" xfId="60" applyFont="1" applyBorder="1" applyAlignment="1">
      <alignment horizontal="center" vertical="center" wrapText="1"/>
      <protection/>
    </xf>
    <xf numFmtId="0" fontId="84" fillId="0" borderId="18" xfId="60" applyFont="1" applyBorder="1" applyAlignment="1">
      <alignment horizontal="center" vertical="center" wrapText="1"/>
      <protection/>
    </xf>
    <xf numFmtId="0" fontId="84" fillId="0" borderId="16" xfId="60" applyFont="1" applyBorder="1" applyAlignment="1">
      <alignment horizontal="center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0" fontId="40" fillId="0" borderId="16" xfId="60" applyFont="1" applyBorder="1" applyAlignment="1">
      <alignment horizontal="center" vertical="center" wrapText="1"/>
      <protection/>
    </xf>
    <xf numFmtId="0" fontId="40" fillId="4" borderId="15" xfId="60" applyFont="1" applyFill="1" applyBorder="1" applyAlignment="1">
      <alignment horizontal="center" vertical="center" wrapText="1"/>
      <protection/>
    </xf>
    <xf numFmtId="0" fontId="40" fillId="4" borderId="14" xfId="60" applyFont="1" applyFill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1" fillId="25" borderId="10" xfId="60" applyFont="1" applyFill="1" applyBorder="1" applyAlignment="1">
      <alignment horizontal="center" vertical="center" wrapText="1"/>
      <protection/>
    </xf>
    <xf numFmtId="0" fontId="40" fillId="25" borderId="10" xfId="60" applyFont="1" applyFill="1" applyBorder="1" applyAlignment="1">
      <alignment horizontal="center" vertical="center" wrapText="1"/>
      <protection/>
    </xf>
    <xf numFmtId="0" fontId="41" fillId="4" borderId="15" xfId="60" applyFont="1" applyFill="1" applyBorder="1" applyAlignment="1">
      <alignment horizontal="center" vertical="center" wrapText="1"/>
      <protection/>
    </xf>
    <xf numFmtId="0" fontId="41" fillId="4" borderId="14" xfId="60" applyFont="1" applyFill="1" applyBorder="1" applyAlignment="1">
      <alignment horizontal="center" vertical="center" wrapText="1"/>
      <protection/>
    </xf>
    <xf numFmtId="0" fontId="29" fillId="0" borderId="0" xfId="60" applyFont="1" applyAlignment="1">
      <alignment horizontal="right" vertical="center" wrapText="1"/>
      <protection/>
    </xf>
    <xf numFmtId="0" fontId="25" fillId="0" borderId="0" xfId="60" applyFont="1" applyAlignment="1">
      <alignment horizontal="center" vertical="center" wrapText="1"/>
      <protection/>
    </xf>
    <xf numFmtId="0" fontId="41" fillId="24" borderId="15" xfId="60" applyFont="1" applyFill="1" applyBorder="1" applyAlignment="1">
      <alignment horizontal="center" vertical="center" wrapText="1"/>
      <protection/>
    </xf>
    <xf numFmtId="0" fontId="41" fillId="24" borderId="21" xfId="60" applyFont="1" applyFill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/>
      <protection/>
    </xf>
    <xf numFmtId="176" fontId="14" fillId="0" borderId="0" xfId="57" applyNumberFormat="1" applyFont="1" applyFill="1">
      <alignment/>
      <protection/>
    </xf>
    <xf numFmtId="180" fontId="14" fillId="0" borderId="0" xfId="57" applyNumberFormat="1" applyFont="1">
      <alignment/>
      <protection/>
    </xf>
    <xf numFmtId="172" fontId="21" fillId="0" borderId="0" xfId="57" applyNumberFormat="1" applyFont="1" applyAlignment="1">
      <alignment wrapText="1"/>
      <protection/>
    </xf>
    <xf numFmtId="172" fontId="106" fillId="0" borderId="15" xfId="0" applyNumberFormat="1" applyFont="1" applyBorder="1" applyAlignment="1">
      <alignment/>
    </xf>
    <xf numFmtId="172" fontId="106" fillId="0" borderId="14" xfId="0" applyNumberFormat="1" applyFont="1" applyBorder="1" applyAlignment="1">
      <alignment/>
    </xf>
    <xf numFmtId="1" fontId="88" fillId="26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_Mar' 09_NREGS-Jalpaiguri" xfId="59"/>
    <cellStyle name="Normal_APD-II_Mar' 09_NREGS-Jalpaiguri" xfId="60"/>
    <cellStyle name="Normal_April, 08_NREGS" xfId="61"/>
    <cellStyle name="Normal_Part-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7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828675</xdr:colOff>
      <xdr:row>6</xdr:row>
      <xdr:rowOff>180975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9810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ct-09%20Jalpaig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regs-4\e\Progress%20Report\Monthly%20Report\Blockwise\2010-11\May'%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ct'%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ct-10%20Jalpaigu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PR%20NOV\Nov-10%20Jalpaig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1">
        <row r="13">
          <cell r="M13">
            <v>48.05399</v>
          </cell>
          <cell r="P13">
            <v>412.90166</v>
          </cell>
        </row>
        <row r="14">
          <cell r="M14">
            <v>137.74871</v>
          </cell>
          <cell r="P14">
            <v>598.7379599999999</v>
          </cell>
        </row>
        <row r="15">
          <cell r="M15">
            <v>172.64584</v>
          </cell>
          <cell r="P15">
            <v>849.44661</v>
          </cell>
        </row>
        <row r="16">
          <cell r="M16">
            <v>62.0172</v>
          </cell>
          <cell r="P16">
            <v>320.10741</v>
          </cell>
        </row>
        <row r="17">
          <cell r="M17">
            <v>159.11903</v>
          </cell>
          <cell r="P17">
            <v>591.47947</v>
          </cell>
        </row>
        <row r="18">
          <cell r="M18">
            <v>176.28058</v>
          </cell>
          <cell r="P18">
            <v>632.39854</v>
          </cell>
        </row>
        <row r="19">
          <cell r="M19">
            <v>131.924725</v>
          </cell>
          <cell r="P19">
            <v>543.01556</v>
          </cell>
        </row>
        <row r="20">
          <cell r="M20">
            <v>95.36240000000001</v>
          </cell>
          <cell r="P20">
            <v>400.7859000000001</v>
          </cell>
        </row>
        <row r="21">
          <cell r="M21">
            <v>11.94092</v>
          </cell>
          <cell r="P21">
            <v>223.37577000000002</v>
          </cell>
        </row>
        <row r="22">
          <cell r="M22">
            <v>147.09911</v>
          </cell>
          <cell r="P22">
            <v>554.73423</v>
          </cell>
        </row>
        <row r="23">
          <cell r="M23">
            <v>35.71688</v>
          </cell>
          <cell r="P23">
            <v>259.85586</v>
          </cell>
        </row>
        <row r="24">
          <cell r="M24">
            <v>40.990135</v>
          </cell>
          <cell r="P24">
            <v>224.17524</v>
          </cell>
        </row>
        <row r="25">
          <cell r="M25">
            <v>44.51978</v>
          </cell>
          <cell r="P25">
            <v>423.182895</v>
          </cell>
        </row>
        <row r="26">
          <cell r="M26">
            <v>1263.4193</v>
          </cell>
          <cell r="P26">
            <v>6034.197104999998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"/>
      <sheetName val="Part-IV"/>
      <sheetName val="Part-V-A"/>
      <sheetName val="Part-V-B"/>
    </sheetNames>
    <sheetDataSet>
      <sheetData sheetId="0">
        <row r="12">
          <cell r="O12">
            <v>0.14313</v>
          </cell>
          <cell r="P12">
            <v>0.6726238999999999</v>
          </cell>
        </row>
        <row r="13">
          <cell r="O13">
            <v>0.3666092682926829</v>
          </cell>
          <cell r="P13">
            <v>1.183519268292683</v>
          </cell>
        </row>
        <row r="14">
          <cell r="O14">
            <v>0.87984</v>
          </cell>
          <cell r="P14">
            <v>3.10743</v>
          </cell>
        </row>
        <row r="15">
          <cell r="O15">
            <v>0.40455</v>
          </cell>
          <cell r="P15">
            <v>1.5166499999999998</v>
          </cell>
        </row>
        <row r="16">
          <cell r="O16">
            <v>0.21939099999999997</v>
          </cell>
          <cell r="P16">
            <v>0.615611</v>
          </cell>
        </row>
        <row r="17">
          <cell r="O17">
            <v>0.5996614506172839</v>
          </cell>
          <cell r="P17">
            <v>2.3986458024691357</v>
          </cell>
        </row>
        <row r="18">
          <cell r="O18">
            <v>0.20253</v>
          </cell>
          <cell r="P18">
            <v>0.69133</v>
          </cell>
        </row>
        <row r="19">
          <cell r="O19">
            <v>0.22562</v>
          </cell>
          <cell r="P19">
            <v>0.7581499999999999</v>
          </cell>
        </row>
        <row r="20">
          <cell r="O20">
            <v>0.11265</v>
          </cell>
          <cell r="P20">
            <v>0.70042</v>
          </cell>
        </row>
        <row r="21">
          <cell r="O21">
            <v>0.31314</v>
          </cell>
          <cell r="P21">
            <v>2.3358999999999996</v>
          </cell>
        </row>
        <row r="22">
          <cell r="O22">
            <v>0</v>
          </cell>
          <cell r="P22">
            <v>0</v>
          </cell>
        </row>
        <row r="23">
          <cell r="P23">
            <v>0.3857598</v>
          </cell>
        </row>
        <row r="24">
          <cell r="P24">
            <v>0.21566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"/>
      <sheetName val="Part-IV"/>
      <sheetName val="Part-V-A"/>
      <sheetName val="Part-V-B"/>
    </sheetNames>
    <sheetDataSet>
      <sheetData sheetId="0">
        <row r="12">
          <cell r="P12">
            <v>2.5791595999999997</v>
          </cell>
        </row>
        <row r="13">
          <cell r="P13">
            <v>2.32439</v>
          </cell>
        </row>
        <row r="14">
          <cell r="P14">
            <v>8.474329999999998</v>
          </cell>
        </row>
        <row r="15">
          <cell r="P15">
            <v>3.14058</v>
          </cell>
        </row>
        <row r="16">
          <cell r="P16">
            <v>3.3036999999999996</v>
          </cell>
        </row>
        <row r="17">
          <cell r="P17">
            <v>7.7332</v>
          </cell>
        </row>
        <row r="18">
          <cell r="P18">
            <v>3.94363</v>
          </cell>
        </row>
        <row r="19">
          <cell r="P19">
            <v>4.06574</v>
          </cell>
        </row>
        <row r="20">
          <cell r="P20">
            <v>1.90658</v>
          </cell>
        </row>
        <row r="21">
          <cell r="P21">
            <v>4.506810000000001</v>
          </cell>
        </row>
        <row r="22">
          <cell r="P22">
            <v>1.29462</v>
          </cell>
        </row>
        <row r="23">
          <cell r="P23">
            <v>1.8705219999999998</v>
          </cell>
        </row>
        <row r="24">
          <cell r="P24">
            <v>1.66196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0">
        <row r="13">
          <cell r="O13">
            <v>0.50363</v>
          </cell>
          <cell r="R13">
            <v>0.11532</v>
          </cell>
        </row>
        <row r="14">
          <cell r="O14">
            <v>1.5777</v>
          </cell>
          <cell r="R14">
            <v>0.14178</v>
          </cell>
        </row>
        <row r="15">
          <cell r="O15">
            <v>2.33612</v>
          </cell>
          <cell r="R15">
            <v>0.49823</v>
          </cell>
        </row>
        <row r="16">
          <cell r="O16">
            <v>0.96977</v>
          </cell>
          <cell r="R16">
            <v>0.11745</v>
          </cell>
        </row>
        <row r="17">
          <cell r="O17">
            <v>0.64424</v>
          </cell>
          <cell r="R17">
            <v>0.02875</v>
          </cell>
        </row>
        <row r="18">
          <cell r="O18">
            <v>1.4333</v>
          </cell>
          <cell r="R18">
            <v>0.37746</v>
          </cell>
        </row>
        <row r="19">
          <cell r="O19">
            <v>1.46174</v>
          </cell>
          <cell r="R19">
            <v>0.28625</v>
          </cell>
        </row>
        <row r="20">
          <cell r="O20">
            <v>1.38671</v>
          </cell>
          <cell r="R20">
            <v>0.25525</v>
          </cell>
        </row>
        <row r="21">
          <cell r="O21">
            <v>0.46839</v>
          </cell>
          <cell r="R21">
            <v>0.08984</v>
          </cell>
        </row>
        <row r="22">
          <cell r="O22">
            <v>0.80157</v>
          </cell>
          <cell r="R22">
            <v>0.09635</v>
          </cell>
        </row>
        <row r="23">
          <cell r="O23">
            <v>0.40852</v>
          </cell>
          <cell r="R23">
            <v>0.08007</v>
          </cell>
        </row>
        <row r="24">
          <cell r="O24">
            <v>0.60948</v>
          </cell>
          <cell r="R24">
            <v>0.29007</v>
          </cell>
        </row>
        <row r="25">
          <cell r="O25">
            <v>0.55486</v>
          </cell>
          <cell r="R25">
            <v>0.16861999999999996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0">
        <row r="26">
          <cell r="P26">
            <v>53.47702999999999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5"/>
  <sheetViews>
    <sheetView tabSelected="1" view="pageBreakPreview" zoomScale="70" zoomScaleNormal="70" zoomScaleSheetLayoutView="70" zoomScalePageLayoutView="0" workbookViewId="0" topLeftCell="B1">
      <selection activeCell="H14" sqref="H14"/>
    </sheetView>
  </sheetViews>
  <sheetFormatPr defaultColWidth="9.140625" defaultRowHeight="15"/>
  <cols>
    <col min="1" max="1" width="4.57421875" style="1" customWidth="1"/>
    <col min="2" max="2" width="17.28125" style="1" customWidth="1"/>
    <col min="3" max="3" width="8.7109375" style="1" customWidth="1"/>
    <col min="4" max="5" width="8.421875" style="1" customWidth="1"/>
    <col min="6" max="10" width="9.00390625" style="1" customWidth="1"/>
    <col min="11" max="11" width="11.421875" style="1" customWidth="1"/>
    <col min="12" max="12" width="11.57421875" style="199" customWidth="1"/>
    <col min="13" max="13" width="11.8515625" style="1" customWidth="1"/>
    <col min="14" max="14" width="10.140625" style="1" customWidth="1"/>
    <col min="15" max="15" width="10.8515625" style="199" customWidth="1"/>
    <col min="16" max="16" width="9.8515625" style="1" customWidth="1"/>
    <col min="17" max="17" width="9.7109375" style="1" customWidth="1"/>
    <col min="18" max="18" width="9.421875" style="1" customWidth="1"/>
    <col min="19" max="19" width="10.8515625" style="1" customWidth="1"/>
    <col min="20" max="20" width="9.421875" style="1" customWidth="1"/>
    <col min="21" max="22" width="8.8515625" style="1" customWidth="1"/>
    <col min="23" max="23" width="7.7109375" style="1" customWidth="1"/>
    <col min="24" max="24" width="7.421875" style="1" customWidth="1"/>
    <col min="25" max="25" width="9.140625" style="1" customWidth="1"/>
    <col min="26" max="26" width="11.57421875" style="1" bestFit="1" customWidth="1"/>
    <col min="27" max="31" width="11.57421875" style="1" hidden="1" customWidth="1"/>
    <col min="32" max="33" width="9.140625" style="1" customWidth="1"/>
    <col min="34" max="40" width="9.140625" style="1" hidden="1" customWidth="1"/>
    <col min="41" max="16384" width="9.140625" style="1" customWidth="1"/>
  </cols>
  <sheetData>
    <row r="1" spans="1:23" s="4" customFormat="1" ht="12" customHeight="1">
      <c r="A1" s="2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50"/>
      <c r="T1" s="350"/>
      <c r="U1" s="350"/>
      <c r="V1" s="350"/>
      <c r="W1" s="2"/>
    </row>
    <row r="2" spans="1:24" s="4" customFormat="1" ht="31.5" customHeight="1">
      <c r="A2" s="351" t="s">
        <v>138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</row>
    <row r="3" spans="1:22" s="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4" s="4" customFormat="1" ht="17.25" customHeight="1">
      <c r="A4" s="352" t="s">
        <v>37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</row>
    <row r="5" spans="1:22" s="4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</row>
    <row r="6" spans="1:24" ht="18">
      <c r="A6" s="353" t="s">
        <v>140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</row>
    <row r="7" spans="1:24" ht="16.5">
      <c r="A7" s="26"/>
      <c r="W7" s="354" t="s">
        <v>21</v>
      </c>
      <c r="X7" s="354"/>
    </row>
    <row r="8" spans="1:24" s="140" customFormat="1" ht="16.5">
      <c r="A8" s="338">
        <v>1</v>
      </c>
      <c r="B8" s="338">
        <v>2</v>
      </c>
      <c r="C8" s="139"/>
      <c r="D8" s="338">
        <v>3</v>
      </c>
      <c r="E8" s="338"/>
      <c r="F8" s="338"/>
      <c r="G8" s="338"/>
      <c r="H8" s="325"/>
      <c r="I8" s="325"/>
      <c r="J8" s="325"/>
      <c r="K8" s="341">
        <v>4</v>
      </c>
      <c r="L8" s="340">
        <v>5</v>
      </c>
      <c r="M8" s="338">
        <v>6</v>
      </c>
      <c r="N8" s="338">
        <v>7</v>
      </c>
      <c r="O8" s="340">
        <v>8</v>
      </c>
      <c r="P8" s="347">
        <v>9</v>
      </c>
      <c r="Q8" s="348"/>
      <c r="R8" s="348"/>
      <c r="S8" s="348"/>
      <c r="T8" s="349"/>
      <c r="U8" s="233"/>
      <c r="V8" s="338">
        <v>10</v>
      </c>
      <c r="W8" s="338">
        <v>11</v>
      </c>
      <c r="X8" s="338">
        <v>12</v>
      </c>
    </row>
    <row r="9" spans="1:24" s="140" customFormat="1" ht="16.5">
      <c r="A9" s="338"/>
      <c r="B9" s="338"/>
      <c r="C9" s="139"/>
      <c r="D9" s="139" t="s">
        <v>16</v>
      </c>
      <c r="E9" s="139" t="s">
        <v>17</v>
      </c>
      <c r="F9" s="139" t="s">
        <v>18</v>
      </c>
      <c r="G9" s="139" t="s">
        <v>19</v>
      </c>
      <c r="H9" s="326"/>
      <c r="I9" s="326"/>
      <c r="J9" s="326"/>
      <c r="K9" s="342"/>
      <c r="L9" s="340">
        <v>5</v>
      </c>
      <c r="M9" s="338">
        <v>6</v>
      </c>
      <c r="N9" s="338">
        <v>7</v>
      </c>
      <c r="O9" s="340">
        <v>8</v>
      </c>
      <c r="P9" s="139" t="s">
        <v>16</v>
      </c>
      <c r="Q9" s="139" t="s">
        <v>17</v>
      </c>
      <c r="R9" s="139" t="s">
        <v>18</v>
      </c>
      <c r="S9" s="139" t="s">
        <v>19</v>
      </c>
      <c r="T9" s="139" t="s">
        <v>20</v>
      </c>
      <c r="U9" s="139"/>
      <c r="V9" s="338"/>
      <c r="W9" s="338"/>
      <c r="X9" s="338"/>
    </row>
    <row r="10" spans="1:31" s="44" customFormat="1" ht="57" customHeight="1">
      <c r="A10" s="337" t="s">
        <v>0</v>
      </c>
      <c r="B10" s="337" t="s">
        <v>22</v>
      </c>
      <c r="C10" s="335" t="s">
        <v>105</v>
      </c>
      <c r="D10" s="337" t="s">
        <v>1</v>
      </c>
      <c r="E10" s="337"/>
      <c r="F10" s="337"/>
      <c r="G10" s="337"/>
      <c r="H10" s="317"/>
      <c r="I10" s="317"/>
      <c r="J10" s="317"/>
      <c r="K10" s="335" t="s">
        <v>6</v>
      </c>
      <c r="L10" s="339" t="s">
        <v>7</v>
      </c>
      <c r="M10" s="337" t="s">
        <v>8</v>
      </c>
      <c r="N10" s="337" t="s">
        <v>9</v>
      </c>
      <c r="O10" s="339" t="s">
        <v>10</v>
      </c>
      <c r="P10" s="343" t="s">
        <v>11</v>
      </c>
      <c r="Q10" s="344"/>
      <c r="R10" s="344"/>
      <c r="S10" s="344"/>
      <c r="T10" s="344"/>
      <c r="U10" s="345"/>
      <c r="V10" s="337" t="s">
        <v>13</v>
      </c>
      <c r="W10" s="337" t="s">
        <v>14</v>
      </c>
      <c r="X10" s="337" t="s">
        <v>15</v>
      </c>
      <c r="Y10" s="346" t="s">
        <v>107</v>
      </c>
      <c r="Z10" s="337" t="s">
        <v>108</v>
      </c>
      <c r="AA10" s="261"/>
      <c r="AB10" s="261"/>
      <c r="AC10" s="261"/>
      <c r="AD10" s="261"/>
      <c r="AE10" s="261"/>
    </row>
    <row r="11" spans="1:56" s="44" customFormat="1" ht="111.75" customHeight="1">
      <c r="A11" s="337"/>
      <c r="B11" s="337"/>
      <c r="C11" s="336"/>
      <c r="D11" s="43" t="s">
        <v>2</v>
      </c>
      <c r="E11" s="43" t="s">
        <v>3</v>
      </c>
      <c r="F11" s="43" t="s">
        <v>4</v>
      </c>
      <c r="G11" s="43" t="s">
        <v>5</v>
      </c>
      <c r="H11" s="324"/>
      <c r="I11" s="324"/>
      <c r="J11" s="324"/>
      <c r="K11" s="336"/>
      <c r="L11" s="339"/>
      <c r="M11" s="337"/>
      <c r="N11" s="337"/>
      <c r="O11" s="339"/>
      <c r="P11" s="256" t="s">
        <v>2</v>
      </c>
      <c r="Q11" s="256" t="s">
        <v>3</v>
      </c>
      <c r="R11" s="256" t="s">
        <v>4</v>
      </c>
      <c r="S11" s="256" t="s">
        <v>5</v>
      </c>
      <c r="T11" s="256" t="s">
        <v>12</v>
      </c>
      <c r="U11" s="256" t="s">
        <v>121</v>
      </c>
      <c r="V11" s="337"/>
      <c r="W11" s="337"/>
      <c r="X11" s="337"/>
      <c r="Y11" s="346"/>
      <c r="Z11" s="337"/>
      <c r="AA11" s="261"/>
      <c r="AB11" s="261"/>
      <c r="AC11" s="261"/>
      <c r="AD11" s="261"/>
      <c r="AE11" s="261"/>
      <c r="BB11" s="44" t="s">
        <v>145</v>
      </c>
      <c r="BD11" s="44" t="s">
        <v>12</v>
      </c>
    </row>
    <row r="12" spans="1:51" s="260" customFormat="1" ht="15.75">
      <c r="A12" s="256">
        <v>1</v>
      </c>
      <c r="B12" s="256">
        <v>2</v>
      </c>
      <c r="C12" s="257"/>
      <c r="D12" s="256" t="s">
        <v>123</v>
      </c>
      <c r="E12" s="256" t="s">
        <v>124</v>
      </c>
      <c r="F12" s="256" t="s">
        <v>125</v>
      </c>
      <c r="G12" s="256" t="s">
        <v>126</v>
      </c>
      <c r="H12" s="257"/>
      <c r="I12" s="257"/>
      <c r="J12" s="257"/>
      <c r="K12" s="257">
        <v>4</v>
      </c>
      <c r="L12" s="258">
        <v>5</v>
      </c>
      <c r="M12" s="256">
        <v>6</v>
      </c>
      <c r="N12" s="256">
        <v>7</v>
      </c>
      <c r="O12" s="258">
        <v>8</v>
      </c>
      <c r="P12" s="256" t="s">
        <v>127</v>
      </c>
      <c r="Q12" s="256" t="s">
        <v>128</v>
      </c>
      <c r="R12" s="256" t="s">
        <v>129</v>
      </c>
      <c r="S12" s="256" t="s">
        <v>130</v>
      </c>
      <c r="T12" s="256" t="s">
        <v>131</v>
      </c>
      <c r="U12" s="256" t="s">
        <v>122</v>
      </c>
      <c r="V12" s="256">
        <v>10</v>
      </c>
      <c r="W12" s="256">
        <v>11</v>
      </c>
      <c r="X12" s="256">
        <v>12</v>
      </c>
      <c r="Y12" s="259"/>
      <c r="Z12" s="256"/>
      <c r="AA12" s="262"/>
      <c r="AB12" s="262"/>
      <c r="AC12" s="262"/>
      <c r="AD12" s="262"/>
      <c r="AE12" s="262"/>
      <c r="AV12" s="260" t="s">
        <v>2</v>
      </c>
      <c r="AW12" s="260" t="s">
        <v>3</v>
      </c>
      <c r="AX12" s="260" t="s">
        <v>4</v>
      </c>
      <c r="AY12" s="260" t="s">
        <v>5</v>
      </c>
    </row>
    <row r="13" spans="1:66" s="208" customFormat="1" ht="26.25" customHeight="1">
      <c r="A13" s="203">
        <v>1</v>
      </c>
      <c r="B13" s="204" t="s">
        <v>23</v>
      </c>
      <c r="C13" s="205">
        <v>39654</v>
      </c>
      <c r="D13" s="205">
        <f>20950-285</f>
        <v>20665</v>
      </c>
      <c r="E13" s="205">
        <v>8896</v>
      </c>
      <c r="F13" s="205">
        <v>10093</v>
      </c>
      <c r="G13" s="168">
        <f aca="true" t="shared" si="0" ref="G13:G25">SUM(D13:F13)</f>
        <v>39654</v>
      </c>
      <c r="H13" s="168"/>
      <c r="I13" s="168"/>
      <c r="J13" s="168"/>
      <c r="K13" s="206">
        <v>18909</v>
      </c>
      <c r="L13" s="273"/>
      <c r="M13" s="207">
        <v>18739</v>
      </c>
      <c r="N13" s="206">
        <v>2789</v>
      </c>
      <c r="O13" s="239"/>
      <c r="P13" s="250">
        <v>2.21781</v>
      </c>
      <c r="Q13" s="250">
        <v>0.748</v>
      </c>
      <c r="R13" s="250">
        <v>0.62158</v>
      </c>
      <c r="S13" s="251">
        <f>SUM(P13:R13)</f>
        <v>3.58739</v>
      </c>
      <c r="T13" s="252">
        <v>1.3688079443279735</v>
      </c>
      <c r="U13" s="252">
        <f>0.12962</f>
        <v>0.12962</v>
      </c>
      <c r="V13" s="206">
        <v>15</v>
      </c>
      <c r="W13" s="206">
        <v>1269</v>
      </c>
      <c r="X13" s="206">
        <v>26</v>
      </c>
      <c r="Y13" s="234">
        <f>(S13*100000)/M13</f>
        <v>19.143977800309514</v>
      </c>
      <c r="Z13" s="235">
        <f aca="true" t="shared" si="1" ref="Z13:Z27">T13/S13</f>
        <v>0.38156095220424135</v>
      </c>
      <c r="AA13" s="263">
        <f aca="true" t="shared" si="2" ref="AA13:AA22">T13/S13</f>
        <v>0.38156095220424135</v>
      </c>
      <c r="AB13" s="263">
        <f aca="true" t="shared" si="3" ref="AB13:AB22">U13/R13</f>
        <v>0.2085330930853631</v>
      </c>
      <c r="AC13" s="208">
        <f>ROUND(AA13*'[2]Part-I'!P12,5)</f>
        <v>0.25665</v>
      </c>
      <c r="AD13" s="208">
        <f>ROUND(AB13*'[2]Part-I'!O12,5)</f>
        <v>0.02985</v>
      </c>
      <c r="AE13" s="208">
        <v>114.88066078375068</v>
      </c>
      <c r="AF13" s="208">
        <v>100.5629462150548</v>
      </c>
      <c r="AG13" s="208">
        <v>3.2671200000000002</v>
      </c>
      <c r="AO13" s="208">
        <f>'Part-II'!K13/'Part-I'!AF13</f>
        <v>3.5873900236426506</v>
      </c>
      <c r="AP13" s="208">
        <f>AO13-AG13</f>
        <v>0.32027002364265034</v>
      </c>
      <c r="AQ13" s="208">
        <f>'Part-II'!K13/'Part-I'!AO13</f>
        <v>100.5629462150548</v>
      </c>
      <c r="AR13" s="208">
        <v>3.2671058000000004</v>
      </c>
      <c r="AS13" s="208">
        <f>P13/$S13</f>
        <v>0.6182238340409044</v>
      </c>
      <c r="AT13" s="208">
        <f>Q13/$S13</f>
        <v>0.20850813544108668</v>
      </c>
      <c r="AU13" s="208">
        <f>R13/$S13</f>
        <v>0.1732680305180089</v>
      </c>
      <c r="AV13" s="208">
        <f>ROUND(AS13*$AO13,5)</f>
        <v>2.21781</v>
      </c>
      <c r="AW13" s="208">
        <f>ROUND(AT13*$AO13,5)</f>
        <v>0.748</v>
      </c>
      <c r="AX13" s="208">
        <f>ROUND(AU13*$AO13,5)</f>
        <v>0.62158</v>
      </c>
      <c r="AY13" s="292">
        <f>SUM(AV13:AX13)</f>
        <v>3.58739</v>
      </c>
      <c r="AZ13" s="292">
        <v>0.98478</v>
      </c>
      <c r="BA13" s="292">
        <f>U13/R13</f>
        <v>0.2085330930853631</v>
      </c>
      <c r="BB13" s="208">
        <f>BA13*AX13</f>
        <v>0.12962</v>
      </c>
      <c r="BC13" s="208">
        <v>0.38156095220424135</v>
      </c>
      <c r="BD13" s="292">
        <f>AY13*BC13</f>
        <v>1.3688079443279735</v>
      </c>
      <c r="BE13" s="292">
        <f>BD13-T13</f>
        <v>0</v>
      </c>
      <c r="BF13" s="208">
        <f>'[4]Part-I'!R13/'[4]Part-I'!O13</f>
        <v>0.22897762246093362</v>
      </c>
      <c r="BG13" s="208">
        <f>BF13*R13</f>
        <v>0.14232791056926714</v>
      </c>
      <c r="BH13" s="292">
        <f>BG13-U13</f>
        <v>0.012707910569267122</v>
      </c>
      <c r="BI13" s="208">
        <v>7</v>
      </c>
      <c r="BJ13" s="208">
        <v>1269</v>
      </c>
      <c r="BK13" s="208">
        <v>26</v>
      </c>
      <c r="BL13" s="208">
        <f>BI13-V13</f>
        <v>-8</v>
      </c>
      <c r="BM13" s="208">
        <f>BJ13-W13</f>
        <v>0</v>
      </c>
      <c r="BN13" s="208">
        <f>BK13-X13</f>
        <v>0</v>
      </c>
    </row>
    <row r="14" spans="1:66" s="208" customFormat="1" ht="26.25" customHeight="1">
      <c r="A14" s="203">
        <v>2</v>
      </c>
      <c r="B14" s="204" t="s">
        <v>24</v>
      </c>
      <c r="C14" s="209">
        <v>44575</v>
      </c>
      <c r="D14" s="205">
        <v>19700</v>
      </c>
      <c r="E14" s="205">
        <v>9478</v>
      </c>
      <c r="F14" s="205">
        <v>12204</v>
      </c>
      <c r="G14" s="168">
        <f t="shared" si="0"/>
        <v>41382</v>
      </c>
      <c r="H14" s="168"/>
      <c r="I14" s="168"/>
      <c r="J14" s="168"/>
      <c r="K14" s="206">
        <v>19987</v>
      </c>
      <c r="L14" s="273"/>
      <c r="M14" s="207">
        <v>19125</v>
      </c>
      <c r="N14" s="206">
        <v>1364</v>
      </c>
      <c r="O14" s="239"/>
      <c r="P14" s="250">
        <v>1.53643</v>
      </c>
      <c r="Q14" s="250">
        <v>0.51481</v>
      </c>
      <c r="R14" s="250">
        <v>2.10887</v>
      </c>
      <c r="S14" s="251">
        <f aca="true" t="shared" si="4" ref="S14:S25">SUM(P14:R14)</f>
        <v>4.1601099999999995</v>
      </c>
      <c r="T14" s="252">
        <v>1.2941829641231841</v>
      </c>
      <c r="U14" s="252">
        <v>0.1395</v>
      </c>
      <c r="V14" s="206">
        <v>22</v>
      </c>
      <c r="W14" s="207">
        <v>256</v>
      </c>
      <c r="X14" s="206">
        <v>29</v>
      </c>
      <c r="Y14" s="234">
        <f>(S14*100000)/M14</f>
        <v>21.752209150326795</v>
      </c>
      <c r="Z14" s="235">
        <f t="shared" si="1"/>
        <v>0.31109344803939903</v>
      </c>
      <c r="AA14" s="263">
        <f t="shared" si="2"/>
        <v>0.31109344803939903</v>
      </c>
      <c r="AB14" s="263">
        <f t="shared" si="3"/>
        <v>0.06614916993460954</v>
      </c>
      <c r="AC14" s="208">
        <f>ROUND(AA14*'[2]Part-I'!P13,5)</f>
        <v>0.36819</v>
      </c>
      <c r="AD14" s="208">
        <f>ROUND(AB14*'[2]Part-I'!O13,5)</f>
        <v>0.02425</v>
      </c>
      <c r="AE14" s="208">
        <v>146.13720952178542</v>
      </c>
      <c r="AF14" s="208">
        <v>101.58987</v>
      </c>
      <c r="AG14" s="208">
        <v>3.0623</v>
      </c>
      <c r="AI14" s="241"/>
      <c r="AL14" s="242"/>
      <c r="AO14" s="208">
        <f>'Part-II'!K14/'Part-I'!AF14</f>
        <v>4.160110648827486</v>
      </c>
      <c r="AP14" s="208">
        <f aca="true" t="shared" si="5" ref="AP14:AP25">AO14-AG14</f>
        <v>1.0978106488274864</v>
      </c>
      <c r="AQ14" s="208">
        <f>'Part-II'!K14/'Part-I'!AO14</f>
        <v>101.58986999999999</v>
      </c>
      <c r="AR14" s="208">
        <f>'Part-II'!K14/'Part-I'!AF14</f>
        <v>4.160110648827486</v>
      </c>
      <c r="AS14" s="208">
        <f aca="true" t="shared" si="6" ref="AS14:AS25">P14/$S14</f>
        <v>0.3693243688267859</v>
      </c>
      <c r="AT14" s="208">
        <f aca="true" t="shared" si="7" ref="AT14:AT25">Q14/$S14</f>
        <v>0.12374913163353855</v>
      </c>
      <c r="AU14" s="208">
        <f aca="true" t="shared" si="8" ref="AU14:AU25">R14/$S14</f>
        <v>0.5069264995396757</v>
      </c>
      <c r="AV14" s="208">
        <f aca="true" t="shared" si="9" ref="AV14:AV25">ROUND(AS14*$AO14,5)</f>
        <v>1.53643</v>
      </c>
      <c r="AW14" s="208">
        <f aca="true" t="shared" si="10" ref="AW14:AW25">ROUND(AT14*$AO14,5)</f>
        <v>0.51481</v>
      </c>
      <c r="AX14" s="208">
        <f aca="true" t="shared" si="11" ref="AX14:AX25">ROUND(AU14*$AO14,5)</f>
        <v>2.10887</v>
      </c>
      <c r="AY14" s="292">
        <f aca="true" t="shared" si="12" ref="AY14:AY25">SUM(AV14:AX14)</f>
        <v>4.1601099999999995</v>
      </c>
      <c r="AZ14" s="292">
        <v>0.87223</v>
      </c>
      <c r="BA14" s="292">
        <f aca="true" t="shared" si="13" ref="BA14:BA25">U14/R14</f>
        <v>0.06614916993460954</v>
      </c>
      <c r="BB14" s="208">
        <f aca="true" t="shared" si="14" ref="BB14:BB25">BA14*AX14</f>
        <v>0.1395</v>
      </c>
      <c r="BC14" s="208">
        <v>0.31109344803939903</v>
      </c>
      <c r="BD14" s="292">
        <f aca="true" t="shared" si="15" ref="BD14:BD25">AY14*BC14</f>
        <v>1.2941829641231841</v>
      </c>
      <c r="BE14" s="292">
        <f aca="true" t="shared" si="16" ref="BE14:BE25">BD14-T14</f>
        <v>0</v>
      </c>
      <c r="BF14" s="208">
        <f>'[4]Part-I'!R14/'[4]Part-I'!O14</f>
        <v>0.08986499334474234</v>
      </c>
      <c r="BG14" s="208">
        <f aca="true" t="shared" si="17" ref="BG14:BG25">BF14*R14</f>
        <v>0.18951358851492678</v>
      </c>
      <c r="BH14" s="292">
        <f aca="true" t="shared" si="18" ref="BH14:BH25">BG14-U14</f>
        <v>0.050013588514926766</v>
      </c>
      <c r="BI14" s="208">
        <v>16</v>
      </c>
      <c r="BJ14" s="208">
        <v>256</v>
      </c>
      <c r="BK14" s="208">
        <v>29</v>
      </c>
      <c r="BL14" s="208">
        <f aca="true" t="shared" si="19" ref="BL14:BL25">BI14-V14</f>
        <v>-6</v>
      </c>
      <c r="BM14" s="208">
        <f aca="true" t="shared" si="20" ref="BM14:BM25">BJ14-W14</f>
        <v>0</v>
      </c>
      <c r="BN14" s="208">
        <f aca="true" t="shared" si="21" ref="BN14:BN25">BK14-X14</f>
        <v>0</v>
      </c>
    </row>
    <row r="15" spans="1:66" s="208" customFormat="1" ht="26.25" customHeight="1">
      <c r="A15" s="203">
        <v>3</v>
      </c>
      <c r="B15" s="204" t="s">
        <v>25</v>
      </c>
      <c r="C15" s="209">
        <v>80097</v>
      </c>
      <c r="D15" s="205">
        <v>38793</v>
      </c>
      <c r="E15" s="205">
        <v>16434</v>
      </c>
      <c r="F15" s="205">
        <v>21043</v>
      </c>
      <c r="G15" s="168">
        <f t="shared" si="0"/>
        <v>76270</v>
      </c>
      <c r="H15" s="168"/>
      <c r="I15" s="168"/>
      <c r="J15" s="168"/>
      <c r="K15" s="206">
        <v>41145</v>
      </c>
      <c r="L15" s="273"/>
      <c r="M15" s="207">
        <v>40124</v>
      </c>
      <c r="N15" s="206">
        <v>8841</v>
      </c>
      <c r="O15" s="239"/>
      <c r="P15" s="250">
        <v>6.21959</v>
      </c>
      <c r="Q15" s="250">
        <v>2.18615</v>
      </c>
      <c r="R15" s="250">
        <v>2.81255</v>
      </c>
      <c r="S15" s="251">
        <f t="shared" si="4"/>
        <v>11.21829</v>
      </c>
      <c r="T15" s="252">
        <v>5.0482305</v>
      </c>
      <c r="U15" s="252">
        <v>0.51026</v>
      </c>
      <c r="V15" s="206">
        <v>26</v>
      </c>
      <c r="W15" s="207">
        <v>912</v>
      </c>
      <c r="X15" s="206">
        <v>41</v>
      </c>
      <c r="Y15" s="234">
        <f>(S15*100000)/M15</f>
        <v>27.959051938989134</v>
      </c>
      <c r="Z15" s="235">
        <f t="shared" si="1"/>
        <v>0.45</v>
      </c>
      <c r="AA15" s="263">
        <f t="shared" si="2"/>
        <v>0.45</v>
      </c>
      <c r="AB15" s="263">
        <f t="shared" si="3"/>
        <v>0.1814225524879558</v>
      </c>
      <c r="AC15" s="208">
        <f>ROUND(AA15*'[2]Part-I'!P14,5)</f>
        <v>1.39834</v>
      </c>
      <c r="AD15" s="208">
        <f>ROUND(AB15*'[2]Part-I'!O14,5)</f>
        <v>0.15962</v>
      </c>
      <c r="AE15" s="208">
        <v>99.95358654823086</v>
      </c>
      <c r="AF15" s="208">
        <v>100.05933705211298</v>
      </c>
      <c r="AG15" s="208">
        <v>9.5431</v>
      </c>
      <c r="AO15" s="208">
        <f>'Part-II'!K15/'Part-I'!AF15</f>
        <v>11.218294894512255</v>
      </c>
      <c r="AP15" s="208">
        <f t="shared" si="5"/>
        <v>1.675194894512254</v>
      </c>
      <c r="AQ15" s="208">
        <f>'Part-II'!K15/'Part-I'!AO15</f>
        <v>100.05933705211298</v>
      </c>
      <c r="AR15" s="208">
        <f>'Part-II'!K15/'Part-I'!AF15</f>
        <v>11.218294894512255</v>
      </c>
      <c r="AS15" s="208">
        <f t="shared" si="6"/>
        <v>0.5544151559640551</v>
      </c>
      <c r="AT15" s="208">
        <f t="shared" si="7"/>
        <v>0.19487372852725326</v>
      </c>
      <c r="AU15" s="208">
        <f t="shared" si="8"/>
        <v>0.25071111550869163</v>
      </c>
      <c r="AV15" s="208">
        <f t="shared" si="9"/>
        <v>6.21959</v>
      </c>
      <c r="AW15" s="208">
        <f t="shared" si="10"/>
        <v>2.18615</v>
      </c>
      <c r="AX15" s="208">
        <f t="shared" si="11"/>
        <v>2.81255</v>
      </c>
      <c r="AY15" s="292">
        <f t="shared" si="12"/>
        <v>11.21829</v>
      </c>
      <c r="AZ15" s="292">
        <v>2.98874</v>
      </c>
      <c r="BA15" s="292">
        <f t="shared" si="13"/>
        <v>0.1814225524879558</v>
      </c>
      <c r="BB15" s="208">
        <f t="shared" si="14"/>
        <v>0.51026</v>
      </c>
      <c r="BC15" s="208">
        <v>0.45</v>
      </c>
      <c r="BD15" s="292">
        <f t="shared" si="15"/>
        <v>5.0482305</v>
      </c>
      <c r="BE15" s="292">
        <f t="shared" si="16"/>
        <v>0</v>
      </c>
      <c r="BF15" s="208">
        <f>'[4]Part-I'!R15/'[4]Part-I'!O15</f>
        <v>0.2132724346352071</v>
      </c>
      <c r="BG15" s="208">
        <f t="shared" si="17"/>
        <v>0.5998393860332517</v>
      </c>
      <c r="BH15" s="292">
        <f t="shared" si="18"/>
        <v>0.08957938603325166</v>
      </c>
      <c r="BI15" s="208">
        <v>0</v>
      </c>
      <c r="BJ15" s="208">
        <v>912</v>
      </c>
      <c r="BK15" s="208">
        <v>41</v>
      </c>
      <c r="BL15" s="208">
        <f t="shared" si="19"/>
        <v>-26</v>
      </c>
      <c r="BM15" s="208">
        <f t="shared" si="20"/>
        <v>0</v>
      </c>
      <c r="BN15" s="208">
        <f t="shared" si="21"/>
        <v>0</v>
      </c>
    </row>
    <row r="16" spans="1:66" s="208" customFormat="1" ht="26.25" customHeight="1">
      <c r="A16" s="203">
        <v>4</v>
      </c>
      <c r="B16" s="204" t="s">
        <v>26</v>
      </c>
      <c r="C16" s="209">
        <v>48998</v>
      </c>
      <c r="D16" s="205">
        <v>22127</v>
      </c>
      <c r="E16" s="205">
        <v>9574</v>
      </c>
      <c r="F16" s="205">
        <v>16374</v>
      </c>
      <c r="G16" s="168">
        <f t="shared" si="0"/>
        <v>48075</v>
      </c>
      <c r="H16" s="168"/>
      <c r="I16" s="168"/>
      <c r="J16" s="168"/>
      <c r="K16" s="206">
        <v>20445</v>
      </c>
      <c r="L16" s="273"/>
      <c r="M16" s="207">
        <v>18892</v>
      </c>
      <c r="N16" s="206">
        <v>7897</v>
      </c>
      <c r="O16" s="239"/>
      <c r="P16" s="253">
        <v>1.89938</v>
      </c>
      <c r="Q16" s="253">
        <v>0.7541</v>
      </c>
      <c r="R16" s="253">
        <v>1.24422</v>
      </c>
      <c r="S16" s="251">
        <f t="shared" si="4"/>
        <v>3.8977000000000004</v>
      </c>
      <c r="T16" s="252">
        <v>1.7029542550978598</v>
      </c>
      <c r="U16" s="252">
        <v>0.14894</v>
      </c>
      <c r="V16" s="206">
        <v>98</v>
      </c>
      <c r="W16" s="207">
        <v>1500</v>
      </c>
      <c r="X16" s="206">
        <v>41</v>
      </c>
      <c r="Y16" s="234">
        <f>(S16*100000)/M16</f>
        <v>20.631484226127466</v>
      </c>
      <c r="Z16" s="235">
        <f t="shared" si="1"/>
        <v>0.43691260361183765</v>
      </c>
      <c r="AA16" s="263">
        <f t="shared" si="2"/>
        <v>0.43691260361183765</v>
      </c>
      <c r="AB16" s="263">
        <f t="shared" si="3"/>
        <v>0.11970551831669639</v>
      </c>
      <c r="AC16" s="208">
        <f>ROUND(AA16*'[2]Part-I'!P15,5)</f>
        <v>0.66264</v>
      </c>
      <c r="AD16" s="208">
        <f>ROUND(AB16*'[2]Part-I'!O15,5)</f>
        <v>0.04843</v>
      </c>
      <c r="AE16" s="208">
        <v>103.2914458279299</v>
      </c>
      <c r="AF16" s="208">
        <v>102.32922080595732</v>
      </c>
      <c r="AG16" s="208">
        <v>3.8527199999999997</v>
      </c>
      <c r="AO16" s="208">
        <f>'Part-II'!K16/'Part-I'!AF16</f>
        <v>3.8977020137417107</v>
      </c>
      <c r="AP16" s="208">
        <f t="shared" si="5"/>
        <v>0.04498201374171096</v>
      </c>
      <c r="AQ16" s="208">
        <f>'Part-II'!K16/'Part-I'!AO16</f>
        <v>102.32922080595732</v>
      </c>
      <c r="AR16" s="208">
        <f>'Part-II'!K16/'Part-I'!AF16</f>
        <v>3.8977020137417107</v>
      </c>
      <c r="AS16" s="208">
        <f t="shared" si="6"/>
        <v>0.4873078995304923</v>
      </c>
      <c r="AT16" s="208">
        <f t="shared" si="7"/>
        <v>0.19347307386407367</v>
      </c>
      <c r="AU16" s="208">
        <f t="shared" si="8"/>
        <v>0.31921902660543394</v>
      </c>
      <c r="AV16" s="208">
        <f t="shared" si="9"/>
        <v>1.89938</v>
      </c>
      <c r="AW16" s="208">
        <f t="shared" si="10"/>
        <v>0.7541</v>
      </c>
      <c r="AX16" s="208">
        <f t="shared" si="11"/>
        <v>1.24422</v>
      </c>
      <c r="AY16" s="292">
        <f t="shared" si="12"/>
        <v>3.8977000000000004</v>
      </c>
      <c r="AZ16" s="292">
        <v>1.224553</v>
      </c>
      <c r="BA16" s="292">
        <f t="shared" si="13"/>
        <v>0.11970551831669639</v>
      </c>
      <c r="BB16" s="208">
        <f t="shared" si="14"/>
        <v>0.14894</v>
      </c>
      <c r="BC16" s="208">
        <v>0.43691260361183765</v>
      </c>
      <c r="BD16" s="292">
        <f t="shared" si="15"/>
        <v>1.7029542550978598</v>
      </c>
      <c r="BE16" s="292">
        <f t="shared" si="16"/>
        <v>0</v>
      </c>
      <c r="BF16" s="208">
        <f>'[4]Part-I'!R16/'[4]Part-I'!O16</f>
        <v>0.12111119131340421</v>
      </c>
      <c r="BG16" s="208">
        <f t="shared" si="17"/>
        <v>0.1506889664559638</v>
      </c>
      <c r="BH16" s="292">
        <f t="shared" si="18"/>
        <v>0.001748966455963813</v>
      </c>
      <c r="BI16" s="208">
        <v>8</v>
      </c>
      <c r="BJ16" s="208">
        <v>1500</v>
      </c>
      <c r="BK16" s="208">
        <v>41</v>
      </c>
      <c r="BL16" s="208">
        <f t="shared" si="19"/>
        <v>-90</v>
      </c>
      <c r="BM16" s="208">
        <f t="shared" si="20"/>
        <v>0</v>
      </c>
      <c r="BN16" s="208">
        <f t="shared" si="21"/>
        <v>0</v>
      </c>
    </row>
    <row r="17" spans="1:66" s="208" customFormat="1" ht="26.25" customHeight="1">
      <c r="A17" s="203">
        <v>5</v>
      </c>
      <c r="B17" s="204" t="s">
        <v>27</v>
      </c>
      <c r="C17" s="209">
        <v>56194</v>
      </c>
      <c r="D17" s="205">
        <v>8354</v>
      </c>
      <c r="E17" s="205">
        <v>31028</v>
      </c>
      <c r="F17" s="205">
        <v>15525</v>
      </c>
      <c r="G17" s="168">
        <f t="shared" si="0"/>
        <v>54907</v>
      </c>
      <c r="H17" s="168"/>
      <c r="I17" s="168"/>
      <c r="J17" s="168"/>
      <c r="K17" s="206">
        <v>19446</v>
      </c>
      <c r="L17" s="273"/>
      <c r="M17" s="207">
        <v>19224</v>
      </c>
      <c r="N17" s="206">
        <v>2213</v>
      </c>
      <c r="O17" s="239"/>
      <c r="P17" s="250">
        <v>0.74486</v>
      </c>
      <c r="Q17" s="250">
        <v>1.95185</v>
      </c>
      <c r="R17" s="250">
        <v>1.60853</v>
      </c>
      <c r="S17" s="251">
        <f t="shared" si="4"/>
        <v>4.3052399999999995</v>
      </c>
      <c r="T17" s="252">
        <v>1.8047660774908403</v>
      </c>
      <c r="U17" s="252">
        <v>0.05651</v>
      </c>
      <c r="V17" s="206">
        <v>3</v>
      </c>
      <c r="W17" s="207">
        <v>2157</v>
      </c>
      <c r="X17" s="206">
        <v>17</v>
      </c>
      <c r="Y17" s="234">
        <f>(S17*100000)/M17</f>
        <v>22.395131086142317</v>
      </c>
      <c r="Z17" s="235">
        <f>T17/S17</f>
        <v>0.4192021995268186</v>
      </c>
      <c r="AA17" s="263">
        <f t="shared" si="2"/>
        <v>0.4192021995268186</v>
      </c>
      <c r="AB17" s="263">
        <f t="shared" si="3"/>
        <v>0.03513145542824815</v>
      </c>
      <c r="AC17" s="208">
        <f>ROUND(AA17*'[2]Part-I'!P16,5)</f>
        <v>0.25807</v>
      </c>
      <c r="AD17" s="208">
        <f>ROUND(AB17*'[2]Part-I'!O16,5)</f>
        <v>0.00771</v>
      </c>
      <c r="AE17" s="208">
        <v>123.02779834649775</v>
      </c>
      <c r="AF17" s="208">
        <v>100.78987</v>
      </c>
      <c r="AG17" s="208">
        <v>3.38966</v>
      </c>
      <c r="AO17" s="208">
        <f>'Part-II'!K17/'Part-I'!AF17</f>
        <v>4.305237421181316</v>
      </c>
      <c r="AP17" s="208">
        <f t="shared" si="5"/>
        <v>0.9155774211813155</v>
      </c>
      <c r="AQ17" s="208">
        <f>'Part-II'!K17/'Part-I'!AO17</f>
        <v>100.78987</v>
      </c>
      <c r="AR17" s="208">
        <f>'Part-II'!K17/'Part-I'!AF17</f>
        <v>4.305237421181316</v>
      </c>
      <c r="AS17" s="208">
        <f t="shared" si="6"/>
        <v>0.17301242207170797</v>
      </c>
      <c r="AT17" s="208">
        <f t="shared" si="7"/>
        <v>0.4533661305757636</v>
      </c>
      <c r="AU17" s="208">
        <f t="shared" si="8"/>
        <v>0.3736214473525286</v>
      </c>
      <c r="AV17" s="208">
        <f t="shared" si="9"/>
        <v>0.74486</v>
      </c>
      <c r="AW17" s="208">
        <f t="shared" si="10"/>
        <v>1.95185</v>
      </c>
      <c r="AX17" s="208">
        <f t="shared" si="11"/>
        <v>1.60853</v>
      </c>
      <c r="AY17" s="292">
        <f t="shared" si="12"/>
        <v>4.3052399999999995</v>
      </c>
      <c r="AZ17" s="292">
        <v>1.49224</v>
      </c>
      <c r="BA17" s="292">
        <f t="shared" si="13"/>
        <v>0.03513145542824815</v>
      </c>
      <c r="BB17" s="208">
        <f t="shared" si="14"/>
        <v>0.05651</v>
      </c>
      <c r="BC17" s="208">
        <v>0.4192021995268186</v>
      </c>
      <c r="BD17" s="292">
        <f t="shared" si="15"/>
        <v>1.8047660774908403</v>
      </c>
      <c r="BE17" s="292">
        <f t="shared" si="16"/>
        <v>0</v>
      </c>
      <c r="BF17" s="208">
        <f>'[4]Part-I'!R17/'[4]Part-I'!O17</f>
        <v>0.04462622625108655</v>
      </c>
      <c r="BG17" s="208">
        <f t="shared" si="17"/>
        <v>0.07178262371166025</v>
      </c>
      <c r="BH17" s="292">
        <f t="shared" si="18"/>
        <v>0.01527262371166025</v>
      </c>
      <c r="BI17" s="208">
        <v>0</v>
      </c>
      <c r="BJ17" s="208">
        <v>2157</v>
      </c>
      <c r="BK17" s="208">
        <v>17</v>
      </c>
      <c r="BL17" s="208">
        <f t="shared" si="19"/>
        <v>-3</v>
      </c>
      <c r="BM17" s="208">
        <f t="shared" si="20"/>
        <v>0</v>
      </c>
      <c r="BN17" s="208">
        <f t="shared" si="21"/>
        <v>0</v>
      </c>
    </row>
    <row r="18" spans="1:66" s="208" customFormat="1" ht="26.25" customHeight="1">
      <c r="A18" s="203">
        <v>6</v>
      </c>
      <c r="B18" s="204" t="s">
        <v>28</v>
      </c>
      <c r="C18" s="209">
        <v>39615</v>
      </c>
      <c r="D18" s="205">
        <v>15468</v>
      </c>
      <c r="E18" s="205">
        <v>13514</v>
      </c>
      <c r="F18" s="205">
        <v>9351</v>
      </c>
      <c r="G18" s="168">
        <f t="shared" si="0"/>
        <v>38333</v>
      </c>
      <c r="H18" s="168"/>
      <c r="I18" s="168"/>
      <c r="J18" s="168"/>
      <c r="K18" s="206">
        <v>29315</v>
      </c>
      <c r="L18" s="273"/>
      <c r="M18" s="207">
        <v>28136</v>
      </c>
      <c r="N18" s="206">
        <v>3146</v>
      </c>
      <c r="O18" s="421"/>
      <c r="P18" s="250">
        <v>2.00699</v>
      </c>
      <c r="Q18" s="250">
        <v>3.0105</v>
      </c>
      <c r="R18" s="250">
        <v>1.67249</v>
      </c>
      <c r="S18" s="251">
        <f t="shared" si="4"/>
        <v>6.68998</v>
      </c>
      <c r="T18" s="252">
        <v>3.010491</v>
      </c>
      <c r="U18" s="252">
        <v>0.43623</v>
      </c>
      <c r="V18" s="206">
        <v>1</v>
      </c>
      <c r="W18" s="207">
        <v>5126</v>
      </c>
      <c r="X18" s="206">
        <v>278</v>
      </c>
      <c r="Y18" s="234">
        <f>(S18*100000)/M18</f>
        <v>23.777295990901337</v>
      </c>
      <c r="Z18" s="235">
        <f t="shared" si="1"/>
        <v>0.45</v>
      </c>
      <c r="AA18" s="263">
        <f t="shared" si="2"/>
        <v>0.45</v>
      </c>
      <c r="AB18" s="263">
        <f t="shared" si="3"/>
        <v>0.26082667160939677</v>
      </c>
      <c r="AC18" s="208">
        <f>ROUND(AA18*'[2]Part-I'!P17,5)</f>
        <v>1.07939</v>
      </c>
      <c r="AD18" s="208">
        <f>ROUND(AB18*'[2]Part-I'!O17,5)</f>
        <v>0.15641</v>
      </c>
      <c r="AE18" s="208">
        <v>81.00002660691632</v>
      </c>
      <c r="AF18" s="208">
        <v>99.25205</v>
      </c>
      <c r="AG18" s="208">
        <v>6.62601</v>
      </c>
      <c r="AO18" s="208">
        <v>6.68998</v>
      </c>
      <c r="AP18" s="208">
        <f t="shared" si="5"/>
        <v>0.0639700000000003</v>
      </c>
      <c r="AQ18" s="208">
        <f>'Part-II'!K18/'Part-I'!AO18</f>
        <v>92.61265952962489</v>
      </c>
      <c r="AR18" s="208">
        <v>6.6260112345679</v>
      </c>
      <c r="AS18" s="208">
        <f t="shared" si="6"/>
        <v>0.29999940209088816</v>
      </c>
      <c r="AT18" s="208">
        <f t="shared" si="7"/>
        <v>0.4500013452955016</v>
      </c>
      <c r="AU18" s="208">
        <f t="shared" si="8"/>
        <v>0.2499992526136102</v>
      </c>
      <c r="AV18" s="208">
        <f t="shared" si="9"/>
        <v>2.00699</v>
      </c>
      <c r="AW18" s="208">
        <f t="shared" si="10"/>
        <v>3.0105</v>
      </c>
      <c r="AX18" s="208">
        <f t="shared" si="11"/>
        <v>1.67249</v>
      </c>
      <c r="AY18" s="292">
        <f t="shared" si="12"/>
        <v>6.68998</v>
      </c>
      <c r="AZ18" s="292">
        <v>2.48678</v>
      </c>
      <c r="BA18" s="292">
        <f t="shared" si="13"/>
        <v>0.26082667160939677</v>
      </c>
      <c r="BB18" s="208">
        <f t="shared" si="14"/>
        <v>0.43623</v>
      </c>
      <c r="BC18" s="208">
        <v>0.45</v>
      </c>
      <c r="BD18" s="292">
        <f t="shared" si="15"/>
        <v>3.010491</v>
      </c>
      <c r="BE18" s="292">
        <f t="shared" si="16"/>
        <v>0</v>
      </c>
      <c r="BF18" s="208">
        <f>'[4]Part-I'!R18/'[4]Part-I'!O18</f>
        <v>0.2633503104723366</v>
      </c>
      <c r="BG18" s="208">
        <f t="shared" si="17"/>
        <v>0.4404507607618782</v>
      </c>
      <c r="BH18" s="292">
        <f t="shared" si="18"/>
        <v>0.004220760761878217</v>
      </c>
      <c r="BI18" s="208">
        <v>0</v>
      </c>
      <c r="BJ18" s="208">
        <v>5126</v>
      </c>
      <c r="BK18" s="208">
        <v>278</v>
      </c>
      <c r="BL18" s="208">
        <f t="shared" si="19"/>
        <v>-1</v>
      </c>
      <c r="BM18" s="208">
        <f t="shared" si="20"/>
        <v>0</v>
      </c>
      <c r="BN18" s="208">
        <f t="shared" si="21"/>
        <v>0</v>
      </c>
    </row>
    <row r="19" spans="1:66" s="208" customFormat="1" ht="26.25" customHeight="1">
      <c r="A19" s="203">
        <v>7</v>
      </c>
      <c r="B19" s="204" t="s">
        <v>29</v>
      </c>
      <c r="C19" s="209">
        <v>38537</v>
      </c>
      <c r="D19" s="205">
        <v>7771</v>
      </c>
      <c r="E19" s="205">
        <v>16287</v>
      </c>
      <c r="F19" s="205">
        <v>14006</v>
      </c>
      <c r="G19" s="168">
        <f t="shared" si="0"/>
        <v>38064</v>
      </c>
      <c r="H19" s="168"/>
      <c r="I19" s="168"/>
      <c r="J19" s="168"/>
      <c r="K19" s="206">
        <v>21897</v>
      </c>
      <c r="L19" s="273"/>
      <c r="M19" s="207">
        <v>19987</v>
      </c>
      <c r="N19" s="206">
        <v>2689</v>
      </c>
      <c r="O19" s="421"/>
      <c r="P19" s="250">
        <v>1.09731</v>
      </c>
      <c r="Q19" s="250">
        <v>2.07964</v>
      </c>
      <c r="R19" s="250">
        <v>1.97902</v>
      </c>
      <c r="S19" s="251">
        <f t="shared" si="4"/>
        <v>5.15597</v>
      </c>
      <c r="T19" s="252">
        <v>2.7554391578361317</v>
      </c>
      <c r="U19" s="252">
        <v>0.36681</v>
      </c>
      <c r="V19" s="206">
        <v>27</v>
      </c>
      <c r="W19" s="207">
        <v>201</v>
      </c>
      <c r="X19" s="206">
        <v>127</v>
      </c>
      <c r="Y19" s="234">
        <f>(S19*100000)/M19</f>
        <v>25.79661780157102</v>
      </c>
      <c r="Z19" s="235">
        <f t="shared" si="1"/>
        <v>0.534417220782148</v>
      </c>
      <c r="AA19" s="263">
        <f t="shared" si="2"/>
        <v>0.534417220782148</v>
      </c>
      <c r="AB19" s="263">
        <f t="shared" si="3"/>
        <v>0.1853493143070813</v>
      </c>
      <c r="AC19" s="208">
        <f>ROUND(AA19*'[2]Part-I'!P18,5)</f>
        <v>0.36946</v>
      </c>
      <c r="AD19" s="208">
        <f>ROUND(AB19*'[2]Part-I'!O18,5)</f>
        <v>0.03754</v>
      </c>
      <c r="AE19" s="208">
        <v>80.1581010412506</v>
      </c>
      <c r="AF19" s="208">
        <v>100.49439668862637</v>
      </c>
      <c r="AG19" s="208">
        <v>4.88015</v>
      </c>
      <c r="AO19" s="208">
        <v>5.15598</v>
      </c>
      <c r="AP19" s="208">
        <f t="shared" si="5"/>
        <v>0.27582999999999913</v>
      </c>
      <c r="AQ19" s="208">
        <f>'Part-II'!K19/'Part-I'!AO19</f>
        <v>88.63930038518382</v>
      </c>
      <c r="AR19" s="208">
        <v>4.88015</v>
      </c>
      <c r="AS19" s="208">
        <f t="shared" si="6"/>
        <v>0.21282319330795177</v>
      </c>
      <c r="AT19" s="208">
        <f t="shared" si="7"/>
        <v>0.4033460241234918</v>
      </c>
      <c r="AU19" s="208">
        <f t="shared" si="8"/>
        <v>0.38383078256855646</v>
      </c>
      <c r="AV19" s="208">
        <f t="shared" si="9"/>
        <v>1.09731</v>
      </c>
      <c r="AW19" s="208">
        <f t="shared" si="10"/>
        <v>2.07964</v>
      </c>
      <c r="AX19" s="208">
        <f t="shared" si="11"/>
        <v>1.97902</v>
      </c>
      <c r="AY19" s="292">
        <f t="shared" si="12"/>
        <v>5.15597</v>
      </c>
      <c r="AZ19" s="292">
        <v>1.97889</v>
      </c>
      <c r="BA19" s="292">
        <f t="shared" si="13"/>
        <v>0.1853493143070813</v>
      </c>
      <c r="BB19" s="208">
        <f t="shared" si="14"/>
        <v>0.36681</v>
      </c>
      <c r="BC19" s="208">
        <v>0.534417220782148</v>
      </c>
      <c r="BD19" s="292">
        <f t="shared" si="15"/>
        <v>2.7554391578361317</v>
      </c>
      <c r="BE19" s="292">
        <f t="shared" si="16"/>
        <v>0</v>
      </c>
      <c r="BF19" s="208">
        <f>'[4]Part-I'!R19/'[4]Part-I'!O19</f>
        <v>0.19582825947158866</v>
      </c>
      <c r="BG19" s="208">
        <f t="shared" si="17"/>
        <v>0.3875480420594634</v>
      </c>
      <c r="BH19" s="292">
        <f t="shared" si="18"/>
        <v>0.02073804205946339</v>
      </c>
      <c r="BI19" s="208">
        <v>22</v>
      </c>
      <c r="BJ19" s="208">
        <v>201</v>
      </c>
      <c r="BK19" s="208">
        <v>127</v>
      </c>
      <c r="BL19" s="208">
        <f t="shared" si="19"/>
        <v>-5</v>
      </c>
      <c r="BM19" s="208">
        <f t="shared" si="20"/>
        <v>0</v>
      </c>
      <c r="BN19" s="208">
        <f t="shared" si="21"/>
        <v>0</v>
      </c>
    </row>
    <row r="20" spans="1:66" s="208" customFormat="1" ht="26.25" customHeight="1">
      <c r="A20" s="203">
        <v>8</v>
      </c>
      <c r="B20" s="204" t="s">
        <v>30</v>
      </c>
      <c r="C20" s="209">
        <v>57212</v>
      </c>
      <c r="D20" s="205">
        <v>18393</v>
      </c>
      <c r="E20" s="205">
        <v>20598</v>
      </c>
      <c r="F20" s="205">
        <v>18221</v>
      </c>
      <c r="G20" s="168">
        <f t="shared" si="0"/>
        <v>57212</v>
      </c>
      <c r="H20" s="168"/>
      <c r="I20" s="168"/>
      <c r="J20" s="168"/>
      <c r="K20" s="206">
        <v>19931</v>
      </c>
      <c r="L20" s="273"/>
      <c r="M20" s="207">
        <v>19013</v>
      </c>
      <c r="N20" s="206">
        <v>3879</v>
      </c>
      <c r="O20" s="421"/>
      <c r="P20" s="250">
        <v>1.87257</v>
      </c>
      <c r="Q20" s="250">
        <v>1.65336</v>
      </c>
      <c r="R20" s="250">
        <v>1.91321</v>
      </c>
      <c r="S20" s="251">
        <f t="shared" si="4"/>
        <v>5.43914</v>
      </c>
      <c r="T20" s="252">
        <v>2.2866170533412538</v>
      </c>
      <c r="U20" s="252">
        <v>0.31185</v>
      </c>
      <c r="V20" s="206">
        <v>7</v>
      </c>
      <c r="W20" s="207">
        <v>527</v>
      </c>
      <c r="X20" s="206">
        <v>71</v>
      </c>
      <c r="Y20" s="234">
        <f>(S20*100000)/M20</f>
        <v>28.607479093251985</v>
      </c>
      <c r="Z20" s="235">
        <f t="shared" si="1"/>
        <v>0.4204004775279279</v>
      </c>
      <c r="AA20" s="263">
        <f t="shared" si="2"/>
        <v>0.4204004775279279</v>
      </c>
      <c r="AB20" s="263">
        <f t="shared" si="3"/>
        <v>0.16299831173786464</v>
      </c>
      <c r="AC20" s="208">
        <f>ROUND(AA20*'[2]Part-I'!P19,5)</f>
        <v>0.31873</v>
      </c>
      <c r="AD20" s="208">
        <f>ROUND(AB20*'[2]Part-I'!O19,5)</f>
        <v>0.03678</v>
      </c>
      <c r="AE20" s="208">
        <v>116.19724658331513</v>
      </c>
      <c r="AF20" s="208">
        <v>98.1498546390079</v>
      </c>
      <c r="AG20" s="208">
        <v>4.81659</v>
      </c>
      <c r="AO20" s="208">
        <f>'Part-II'!K20/'Part-I'!AF20</f>
        <v>5.439137652964293</v>
      </c>
      <c r="AP20" s="208">
        <f t="shared" si="5"/>
        <v>0.6225476529642933</v>
      </c>
      <c r="AQ20" s="208">
        <f>'Part-II'!K20/'Part-I'!AO20</f>
        <v>98.1498546390079</v>
      </c>
      <c r="AR20" s="208">
        <f>'Part-II'!K20/'Part-I'!AF20</f>
        <v>5.439137652964293</v>
      </c>
      <c r="AS20" s="208">
        <f>P20/$S20</f>
        <v>0.3442768525906669</v>
      </c>
      <c r="AT20" s="208">
        <f t="shared" si="7"/>
        <v>0.3039745253845277</v>
      </c>
      <c r="AU20" s="208">
        <f t="shared" si="8"/>
        <v>0.3517486220248054</v>
      </c>
      <c r="AV20" s="208">
        <f t="shared" si="9"/>
        <v>1.87257</v>
      </c>
      <c r="AW20" s="208">
        <f t="shared" si="10"/>
        <v>1.65336</v>
      </c>
      <c r="AX20" s="208">
        <f t="shared" si="11"/>
        <v>1.91321</v>
      </c>
      <c r="AY20" s="292">
        <f t="shared" si="12"/>
        <v>5.43914</v>
      </c>
      <c r="AZ20" s="292">
        <v>1.7092390375043973</v>
      </c>
      <c r="BA20" s="292">
        <f t="shared" si="13"/>
        <v>0.16299831173786464</v>
      </c>
      <c r="BB20" s="208">
        <f t="shared" si="14"/>
        <v>0.31185</v>
      </c>
      <c r="BC20" s="208">
        <v>0.42040047752792786</v>
      </c>
      <c r="BD20" s="292">
        <f t="shared" si="15"/>
        <v>2.2866170533412538</v>
      </c>
      <c r="BE20" s="292">
        <f t="shared" si="16"/>
        <v>0</v>
      </c>
      <c r="BF20" s="208">
        <f>'[4]Part-I'!R20/'[4]Part-I'!O20</f>
        <v>0.1840687670817979</v>
      </c>
      <c r="BG20" s="208">
        <f t="shared" si="17"/>
        <v>0.35216220586856656</v>
      </c>
      <c r="BH20" s="292">
        <f t="shared" si="18"/>
        <v>0.04031220586856654</v>
      </c>
      <c r="BI20" s="208">
        <v>0</v>
      </c>
      <c r="BJ20" s="208">
        <v>527</v>
      </c>
      <c r="BK20" s="208">
        <v>71</v>
      </c>
      <c r="BL20" s="208">
        <f t="shared" si="19"/>
        <v>-7</v>
      </c>
      <c r="BM20" s="208">
        <f t="shared" si="20"/>
        <v>0</v>
      </c>
      <c r="BN20" s="208">
        <f t="shared" si="21"/>
        <v>0</v>
      </c>
    </row>
    <row r="21" spans="1:66" s="208" customFormat="1" ht="26.25" customHeight="1">
      <c r="A21" s="203">
        <v>9</v>
      </c>
      <c r="B21" s="282" t="s">
        <v>31</v>
      </c>
      <c r="C21" s="283">
        <v>24986</v>
      </c>
      <c r="D21" s="284">
        <v>5892</v>
      </c>
      <c r="E21" s="284">
        <v>13019</v>
      </c>
      <c r="F21" s="284">
        <v>6075</v>
      </c>
      <c r="G21" s="285">
        <f t="shared" si="0"/>
        <v>24986</v>
      </c>
      <c r="H21" s="285"/>
      <c r="I21" s="285"/>
      <c r="J21" s="285"/>
      <c r="K21" s="286">
        <v>13359</v>
      </c>
      <c r="L21" s="273"/>
      <c r="M21" s="207">
        <v>12614</v>
      </c>
      <c r="N21" s="206">
        <v>524</v>
      </c>
      <c r="O21" s="421"/>
      <c r="P21" s="250">
        <v>0.65396</v>
      </c>
      <c r="Q21" s="250">
        <v>1.22095</v>
      </c>
      <c r="R21" s="250">
        <v>0.53589</v>
      </c>
      <c r="S21" s="251">
        <f t="shared" si="4"/>
        <v>2.4108</v>
      </c>
      <c r="T21" s="252">
        <v>1.258598807091608</v>
      </c>
      <c r="U21" s="252">
        <v>0.09093</v>
      </c>
      <c r="V21" s="206">
        <v>4</v>
      </c>
      <c r="W21" s="207">
        <v>204</v>
      </c>
      <c r="X21" s="206">
        <v>94</v>
      </c>
      <c r="Y21" s="234">
        <f>(S21*100000)/M21</f>
        <v>19.112097669256382</v>
      </c>
      <c r="Z21" s="235">
        <f t="shared" si="1"/>
        <v>0.522066868712298</v>
      </c>
      <c r="AA21" s="263">
        <f t="shared" si="2"/>
        <v>0.522066868712298</v>
      </c>
      <c r="AB21" s="263">
        <f t="shared" si="3"/>
        <v>0.1696803448468902</v>
      </c>
      <c r="AC21" s="208">
        <f>ROUND(AA21*'[2]Part-I'!P20,5)</f>
        <v>0.36567</v>
      </c>
      <c r="AD21" s="208">
        <f>ROUND(AB21*'[2]Part-I'!O20,5)</f>
        <v>0.01911</v>
      </c>
      <c r="AE21" s="208">
        <v>99.65172239814076</v>
      </c>
      <c r="AF21" s="208">
        <v>101.0225111062961</v>
      </c>
      <c r="AG21" s="208">
        <v>2.1327700000000003</v>
      </c>
      <c r="AO21" s="208">
        <f>'Part-II'!K21/'Part-I'!AF21</f>
        <v>2.410795052834728</v>
      </c>
      <c r="AP21" s="208">
        <f t="shared" si="5"/>
        <v>0.27802505283472767</v>
      </c>
      <c r="AQ21" s="208">
        <f>'Part-II'!K21/'Part-I'!AO21</f>
        <v>101.0225111062961</v>
      </c>
      <c r="AR21" s="208">
        <f>'Part-II'!K21/'Part-I'!AF21</f>
        <v>2.410795052834728</v>
      </c>
      <c r="AS21" s="208">
        <f t="shared" si="6"/>
        <v>0.2712626514020242</v>
      </c>
      <c r="AT21" s="208">
        <f t="shared" si="7"/>
        <v>0.5064501410320226</v>
      </c>
      <c r="AU21" s="208">
        <f t="shared" si="8"/>
        <v>0.2222872075659532</v>
      </c>
      <c r="AV21" s="208">
        <f t="shared" si="9"/>
        <v>0.65396</v>
      </c>
      <c r="AW21" s="208">
        <f t="shared" si="10"/>
        <v>1.22095</v>
      </c>
      <c r="AX21" s="208">
        <f t="shared" si="11"/>
        <v>0.53589</v>
      </c>
      <c r="AY21" s="292">
        <f t="shared" si="12"/>
        <v>2.4108</v>
      </c>
      <c r="AZ21" s="292">
        <v>0.9931318624359006</v>
      </c>
      <c r="BA21" s="292">
        <f t="shared" si="13"/>
        <v>0.1696803448468902</v>
      </c>
      <c r="BB21" s="208">
        <f t="shared" si="14"/>
        <v>0.09092999999999998</v>
      </c>
      <c r="BC21" s="208">
        <v>0.522066868712298</v>
      </c>
      <c r="BD21" s="292">
        <f t="shared" si="15"/>
        <v>1.258598807091608</v>
      </c>
      <c r="BE21" s="292">
        <f t="shared" si="16"/>
        <v>0</v>
      </c>
      <c r="BF21" s="208">
        <f>'[4]Part-I'!R21/'[4]Part-I'!O21</f>
        <v>0.19180597365443328</v>
      </c>
      <c r="BG21" s="208">
        <f t="shared" si="17"/>
        <v>0.10278690322167425</v>
      </c>
      <c r="BH21" s="292">
        <f t="shared" si="18"/>
        <v>0.01185690322167425</v>
      </c>
      <c r="BI21" s="208">
        <v>0</v>
      </c>
      <c r="BJ21" s="208">
        <v>204</v>
      </c>
      <c r="BK21" s="208">
        <v>94</v>
      </c>
      <c r="BL21" s="208">
        <f t="shared" si="19"/>
        <v>-4</v>
      </c>
      <c r="BM21" s="208">
        <f t="shared" si="20"/>
        <v>0</v>
      </c>
      <c r="BN21" s="208">
        <f t="shared" si="21"/>
        <v>0</v>
      </c>
    </row>
    <row r="22" spans="1:66" s="208" customFormat="1" ht="26.25" customHeight="1">
      <c r="A22" s="271">
        <v>10</v>
      </c>
      <c r="B22" s="204" t="s">
        <v>32</v>
      </c>
      <c r="C22" s="209">
        <v>66197</v>
      </c>
      <c r="D22" s="205">
        <v>49933</v>
      </c>
      <c r="E22" s="205">
        <v>1131</v>
      </c>
      <c r="F22" s="205">
        <v>15133</v>
      </c>
      <c r="G22" s="168">
        <f t="shared" si="0"/>
        <v>66197</v>
      </c>
      <c r="H22" s="168"/>
      <c r="I22" s="168"/>
      <c r="J22" s="168"/>
      <c r="K22" s="206">
        <v>34156</v>
      </c>
      <c r="L22" s="273"/>
      <c r="M22" s="207">
        <v>33889</v>
      </c>
      <c r="N22" s="206">
        <v>9983</v>
      </c>
      <c r="O22" s="239"/>
      <c r="P22" s="250">
        <v>5.12297</v>
      </c>
      <c r="Q22" s="250">
        <v>0.12317</v>
      </c>
      <c r="R22" s="250">
        <v>1.39329</v>
      </c>
      <c r="S22" s="251">
        <f t="shared" si="4"/>
        <v>6.639429999999999</v>
      </c>
      <c r="T22" s="252">
        <v>4.369094062208879</v>
      </c>
      <c r="U22" s="252">
        <v>0.15495</v>
      </c>
      <c r="V22" s="206">
        <v>4</v>
      </c>
      <c r="W22" s="207">
        <v>1066</v>
      </c>
      <c r="X22" s="206">
        <v>73</v>
      </c>
      <c r="Y22" s="234">
        <f>(S22*100000)/M22</f>
        <v>19.59169642066747</v>
      </c>
      <c r="Z22" s="235">
        <f t="shared" si="1"/>
        <v>0.6580525831598315</v>
      </c>
      <c r="AA22" s="263">
        <f t="shared" si="2"/>
        <v>0.6580525831598315</v>
      </c>
      <c r="AB22" s="263">
        <f t="shared" si="3"/>
        <v>0.11121159270503629</v>
      </c>
      <c r="AC22" s="208">
        <f>ROUND(AA22*'[2]Part-I'!P21,5)</f>
        <v>1.53715</v>
      </c>
      <c r="AD22" s="208">
        <f>ROUND(AB22*'[2]Part-I'!O21,5)</f>
        <v>0.03482</v>
      </c>
      <c r="AE22" s="208">
        <v>124.17756019848444</v>
      </c>
      <c r="AF22" s="208">
        <v>99.25789</v>
      </c>
      <c r="AG22" s="208">
        <v>6.143039999999999</v>
      </c>
      <c r="AO22" s="208">
        <f>'Part-II'!K22/'Part-I'!AF22</f>
        <v>6.639425943872069</v>
      </c>
      <c r="AP22" s="208">
        <f t="shared" si="5"/>
        <v>0.49638594387206947</v>
      </c>
      <c r="AQ22" s="208">
        <f>'Part-II'!K22/'Part-I'!AO22</f>
        <v>99.25789</v>
      </c>
      <c r="AR22" s="208">
        <f>'Part-II'!K22/'Part-I'!AF22</f>
        <v>6.639425943872069</v>
      </c>
      <c r="AS22" s="208">
        <f t="shared" si="6"/>
        <v>0.7715978630695708</v>
      </c>
      <c r="AT22" s="208">
        <f t="shared" si="7"/>
        <v>0.01855129130060864</v>
      </c>
      <c r="AU22" s="208">
        <f t="shared" si="8"/>
        <v>0.20985084562982065</v>
      </c>
      <c r="AV22" s="208">
        <f t="shared" si="9"/>
        <v>5.12297</v>
      </c>
      <c r="AW22" s="208">
        <f t="shared" si="10"/>
        <v>0.12317</v>
      </c>
      <c r="AX22" s="208">
        <f t="shared" si="11"/>
        <v>1.39329</v>
      </c>
      <c r="AY22" s="292">
        <f t="shared" si="12"/>
        <v>6.639429999999999</v>
      </c>
      <c r="AZ22" s="292">
        <v>1.7581101627622788</v>
      </c>
      <c r="BA22" s="292">
        <f t="shared" si="13"/>
        <v>0.11121159270503629</v>
      </c>
      <c r="BB22" s="208">
        <f t="shared" si="14"/>
        <v>0.15495</v>
      </c>
      <c r="BC22" s="208">
        <v>0.6580525831598315</v>
      </c>
      <c r="BD22" s="292">
        <f t="shared" si="15"/>
        <v>4.369094062208879</v>
      </c>
      <c r="BE22" s="292">
        <f t="shared" si="16"/>
        <v>0</v>
      </c>
      <c r="BF22" s="208">
        <f>'[4]Part-I'!R22/'[4]Part-I'!O22</f>
        <v>0.12020160435146027</v>
      </c>
      <c r="BG22" s="208">
        <f t="shared" si="17"/>
        <v>0.16747569332684606</v>
      </c>
      <c r="BH22" s="292">
        <f t="shared" si="18"/>
        <v>0.012525693326846055</v>
      </c>
      <c r="BI22" s="208">
        <v>5</v>
      </c>
      <c r="BJ22" s="208">
        <v>1066</v>
      </c>
      <c r="BK22" s="208">
        <v>73</v>
      </c>
      <c r="BL22" s="208">
        <f t="shared" si="19"/>
        <v>1</v>
      </c>
      <c r="BM22" s="208">
        <f t="shared" si="20"/>
        <v>0</v>
      </c>
      <c r="BN22" s="208">
        <f t="shared" si="21"/>
        <v>0</v>
      </c>
    </row>
    <row r="23" spans="1:66" s="208" customFormat="1" ht="26.25" customHeight="1">
      <c r="A23" s="271">
        <v>11</v>
      </c>
      <c r="B23" s="204" t="s">
        <v>33</v>
      </c>
      <c r="C23" s="209">
        <v>25551</v>
      </c>
      <c r="D23" s="205">
        <v>3983</v>
      </c>
      <c r="E23" s="205">
        <v>14888</v>
      </c>
      <c r="F23" s="205">
        <v>6680</v>
      </c>
      <c r="G23" s="168">
        <f t="shared" si="0"/>
        <v>25551</v>
      </c>
      <c r="H23" s="168"/>
      <c r="I23" s="168"/>
      <c r="J23" s="168"/>
      <c r="K23" s="206">
        <v>15564</v>
      </c>
      <c r="L23" s="273"/>
      <c r="M23" s="207">
        <v>15332</v>
      </c>
      <c r="N23" s="206">
        <v>6014</v>
      </c>
      <c r="O23" s="239"/>
      <c r="P23" s="250">
        <v>0.26058</v>
      </c>
      <c r="Q23" s="250">
        <v>0.93654</v>
      </c>
      <c r="R23" s="250">
        <v>0.44845</v>
      </c>
      <c r="S23" s="251">
        <f t="shared" si="4"/>
        <v>1.64557</v>
      </c>
      <c r="T23" s="252">
        <v>0.5628582510140778</v>
      </c>
      <c r="U23" s="252">
        <v>0.08506</v>
      </c>
      <c r="V23" s="206">
        <v>2</v>
      </c>
      <c r="W23" s="207">
        <v>68</v>
      </c>
      <c r="X23" s="206">
        <v>16</v>
      </c>
      <c r="Y23" s="234">
        <f>(S23*100000)/M23</f>
        <v>10.73291155752674</v>
      </c>
      <c r="Z23" s="235">
        <f t="shared" si="1"/>
        <v>0.3420445505290433</v>
      </c>
      <c r="AA23" s="263"/>
      <c r="AB23" s="263"/>
      <c r="AC23" s="208">
        <f>ROUND(AA23*'[2]Part-I'!P22,5)</f>
        <v>0</v>
      </c>
      <c r="AD23" s="208">
        <f>ROUND(AB23*'[2]Part-I'!O22,5)</f>
        <v>0</v>
      </c>
      <c r="AE23" s="208">
        <v>98.4169699964999</v>
      </c>
      <c r="AF23" s="208">
        <v>99.11690671810766</v>
      </c>
      <c r="AG23" s="208">
        <v>1.59258</v>
      </c>
      <c r="AO23" s="208">
        <v>1.64558</v>
      </c>
      <c r="AP23" s="208">
        <f t="shared" si="5"/>
        <v>0.052999999999999936</v>
      </c>
      <c r="AQ23" s="208">
        <f>'Part-II'!K23/'Part-I'!AO23</f>
        <v>86.52255739617642</v>
      </c>
      <c r="AR23" s="208">
        <v>1.59258</v>
      </c>
      <c r="AS23" s="208">
        <f t="shared" si="6"/>
        <v>0.1583524249955942</v>
      </c>
      <c r="AT23" s="208">
        <f t="shared" si="7"/>
        <v>0.5691280225089179</v>
      </c>
      <c r="AU23" s="208">
        <f t="shared" si="8"/>
        <v>0.27251955249548787</v>
      </c>
      <c r="AV23" s="208">
        <f t="shared" si="9"/>
        <v>0.26058</v>
      </c>
      <c r="AW23" s="208">
        <f t="shared" si="10"/>
        <v>0.93655</v>
      </c>
      <c r="AX23" s="208">
        <f t="shared" si="11"/>
        <v>0.44845</v>
      </c>
      <c r="AY23" s="292">
        <f t="shared" si="12"/>
        <v>1.64558</v>
      </c>
      <c r="AZ23" s="292">
        <v>0.5195297596644837</v>
      </c>
      <c r="BA23" s="292">
        <f t="shared" si="13"/>
        <v>0.18967554911361353</v>
      </c>
      <c r="BB23" s="208">
        <f t="shared" si="14"/>
        <v>0.08506</v>
      </c>
      <c r="BC23" s="208">
        <v>0.34204247196373183</v>
      </c>
      <c r="BD23" s="292">
        <f t="shared" si="15"/>
        <v>0.5628582510140778</v>
      </c>
      <c r="BE23" s="292">
        <f t="shared" si="16"/>
        <v>0</v>
      </c>
      <c r="BF23" s="208">
        <f>'[4]Part-I'!R23/'[4]Part-I'!O23</f>
        <v>0.1960001958288456</v>
      </c>
      <c r="BG23" s="208">
        <f t="shared" si="17"/>
        <v>0.0878962878194458</v>
      </c>
      <c r="BH23" s="292">
        <f t="shared" si="18"/>
        <v>0.0028362878194458097</v>
      </c>
      <c r="BI23" s="208">
        <v>0</v>
      </c>
      <c r="BJ23" s="208">
        <v>68</v>
      </c>
      <c r="BK23" s="208">
        <v>16</v>
      </c>
      <c r="BL23" s="208">
        <f t="shared" si="19"/>
        <v>-2</v>
      </c>
      <c r="BM23" s="208">
        <f t="shared" si="20"/>
        <v>0</v>
      </c>
      <c r="BN23" s="208">
        <f t="shared" si="21"/>
        <v>0</v>
      </c>
    </row>
    <row r="24" spans="1:66" s="208" customFormat="1" ht="26.25" customHeight="1">
      <c r="A24" s="271">
        <v>12</v>
      </c>
      <c r="B24" s="204" t="s">
        <v>34</v>
      </c>
      <c r="C24" s="209">
        <v>50666</v>
      </c>
      <c r="D24" s="205">
        <v>29820</v>
      </c>
      <c r="E24" s="205">
        <v>2737</v>
      </c>
      <c r="F24" s="205">
        <v>17574</v>
      </c>
      <c r="G24" s="168">
        <f t="shared" si="0"/>
        <v>50131</v>
      </c>
      <c r="H24" s="168"/>
      <c r="I24" s="168"/>
      <c r="J24" s="168"/>
      <c r="K24" s="206">
        <v>14498</v>
      </c>
      <c r="L24" s="273"/>
      <c r="M24" s="207">
        <v>14336</v>
      </c>
      <c r="N24" s="206">
        <v>2214</v>
      </c>
      <c r="O24" s="239"/>
      <c r="P24" s="250">
        <v>1.39532</v>
      </c>
      <c r="Q24" s="250">
        <v>0.33273</v>
      </c>
      <c r="R24" s="250">
        <v>0.81286</v>
      </c>
      <c r="S24" s="251">
        <f t="shared" si="4"/>
        <v>2.54091</v>
      </c>
      <c r="T24" s="252">
        <v>1.041961587315207</v>
      </c>
      <c r="U24" s="252">
        <v>0.33918</v>
      </c>
      <c r="V24" s="206">
        <v>2</v>
      </c>
      <c r="W24" s="207">
        <v>1012</v>
      </c>
      <c r="X24" s="206">
        <v>16</v>
      </c>
      <c r="Y24" s="234">
        <f>(S24*100000)/M24</f>
        <v>17.723981584821427</v>
      </c>
      <c r="Z24" s="235">
        <f t="shared" si="1"/>
        <v>0.41007418102774484</v>
      </c>
      <c r="AA24" s="263">
        <f>T24/S24</f>
        <v>0.41007418102774484</v>
      </c>
      <c r="AB24" s="263">
        <f>U24/R24</f>
        <v>0.4172674261250399</v>
      </c>
      <c r="AC24" s="208">
        <f>ROUND(AA24*'[2]Part-I'!P23,5)</f>
        <v>0.15819</v>
      </c>
      <c r="AD24" s="208">
        <v>0.09394</v>
      </c>
      <c r="AE24" s="208">
        <v>101.75959403633642</v>
      </c>
      <c r="AF24" s="208">
        <v>100.4488</v>
      </c>
      <c r="AG24" s="208">
        <v>2.22772</v>
      </c>
      <c r="AI24" s="241"/>
      <c r="AL24" s="242"/>
      <c r="AO24" s="208">
        <f>'Part-II'!K24/'Part-I'!AF24</f>
        <v>2.5409156704709264</v>
      </c>
      <c r="AP24" s="208">
        <f t="shared" si="5"/>
        <v>0.3131956704709262</v>
      </c>
      <c r="AQ24" s="208">
        <f>'Part-II'!K24/'Part-I'!AO24</f>
        <v>100.4488</v>
      </c>
      <c r="AR24" s="208">
        <f>'Part-II'!K24/'Part-I'!AF24</f>
        <v>2.5409156704709264</v>
      </c>
      <c r="AS24" s="208">
        <f t="shared" si="6"/>
        <v>0.5491418428830616</v>
      </c>
      <c r="AT24" s="208">
        <f t="shared" si="7"/>
        <v>0.13094914813983968</v>
      </c>
      <c r="AU24" s="208">
        <f t="shared" si="8"/>
        <v>0.3199090089770988</v>
      </c>
      <c r="AV24" s="208">
        <f t="shared" si="9"/>
        <v>1.39532</v>
      </c>
      <c r="AW24" s="208">
        <f t="shared" si="10"/>
        <v>0.33273</v>
      </c>
      <c r="AX24" s="208">
        <f t="shared" si="11"/>
        <v>0.81286</v>
      </c>
      <c r="AY24" s="292">
        <f t="shared" si="12"/>
        <v>2.54091</v>
      </c>
      <c r="AZ24" s="292">
        <v>0.8793335336249937</v>
      </c>
      <c r="BA24" s="292">
        <f t="shared" si="13"/>
        <v>0.4172674261250399</v>
      </c>
      <c r="BB24" s="208">
        <f t="shared" si="14"/>
        <v>0.33918</v>
      </c>
      <c r="BC24" s="208">
        <v>0.41007418102774484</v>
      </c>
      <c r="BD24" s="292">
        <f t="shared" si="15"/>
        <v>1.041961587315207</v>
      </c>
      <c r="BE24" s="292">
        <f t="shared" si="16"/>
        <v>0</v>
      </c>
      <c r="BF24" s="208">
        <f>'[4]Part-I'!R24/'[4]Part-I'!O24</f>
        <v>0.47593030124040164</v>
      </c>
      <c r="BG24" s="208">
        <f t="shared" si="17"/>
        <v>0.3868647046662729</v>
      </c>
      <c r="BH24" s="292">
        <f t="shared" si="18"/>
        <v>0.04768470466627289</v>
      </c>
      <c r="BI24" s="208">
        <v>3</v>
      </c>
      <c r="BJ24" s="208">
        <v>1012</v>
      </c>
      <c r="BK24" s="208">
        <v>16</v>
      </c>
      <c r="BL24" s="208">
        <f t="shared" si="19"/>
        <v>1</v>
      </c>
      <c r="BM24" s="208">
        <f t="shared" si="20"/>
        <v>0</v>
      </c>
      <c r="BN24" s="208">
        <f t="shared" si="21"/>
        <v>0</v>
      </c>
    </row>
    <row r="25" spans="1:66" s="208" customFormat="1" ht="26.25" customHeight="1">
      <c r="A25" s="271">
        <v>13</v>
      </c>
      <c r="B25" s="204" t="s">
        <v>35</v>
      </c>
      <c r="C25" s="209">
        <v>59352</v>
      </c>
      <c r="D25" s="205">
        <v>36789</v>
      </c>
      <c r="E25" s="205">
        <v>4051</v>
      </c>
      <c r="F25" s="205">
        <v>17921</v>
      </c>
      <c r="G25" s="168">
        <f t="shared" si="0"/>
        <v>58761</v>
      </c>
      <c r="H25" s="168"/>
      <c r="I25" s="168"/>
      <c r="J25" s="168"/>
      <c r="K25" s="206">
        <v>21128</v>
      </c>
      <c r="L25" s="273"/>
      <c r="M25" s="207">
        <v>21889</v>
      </c>
      <c r="N25" s="206">
        <v>5014</v>
      </c>
      <c r="O25" s="239"/>
      <c r="P25" s="250">
        <v>1.36579</v>
      </c>
      <c r="Q25" s="250">
        <v>0.07603</v>
      </c>
      <c r="R25" s="250">
        <v>0.77638</v>
      </c>
      <c r="S25" s="251">
        <f t="shared" si="4"/>
        <v>2.2182</v>
      </c>
      <c r="T25" s="252">
        <v>0.7312764813947624</v>
      </c>
      <c r="U25" s="252">
        <v>0.20669</v>
      </c>
      <c r="V25" s="206">
        <v>12</v>
      </c>
      <c r="W25" s="207">
        <v>653</v>
      </c>
      <c r="X25" s="206">
        <v>95</v>
      </c>
      <c r="Y25" s="234">
        <f>(S25*100000)/M25</f>
        <v>10.13385718854219</v>
      </c>
      <c r="Z25" s="235">
        <f t="shared" si="1"/>
        <v>0.3296711213572998</v>
      </c>
      <c r="AA25" s="263">
        <f>T25/S25</f>
        <v>0.3296711213572998</v>
      </c>
      <c r="AB25" s="263">
        <f>U25/R25</f>
        <v>0.26622272598469826</v>
      </c>
      <c r="AC25" s="208">
        <f>ROUND(AA25*'[2]Part-I'!P24,5)</f>
        <v>0.0711</v>
      </c>
      <c r="AD25" s="208">
        <v>0.03738</v>
      </c>
      <c r="AE25" s="208">
        <v>142.24304625504232</v>
      </c>
      <c r="AF25" s="208">
        <v>113.51531144472253</v>
      </c>
      <c r="AG25" s="208">
        <v>1.94327</v>
      </c>
      <c r="AO25" s="208">
        <f>'Part-II'!K25/'Part-I'!AF25</f>
        <v>2.218207101714352</v>
      </c>
      <c r="AP25" s="208">
        <f t="shared" si="5"/>
        <v>0.27493710171435204</v>
      </c>
      <c r="AQ25" s="208">
        <f>'Part-II'!K25/'Part-I'!AO25</f>
        <v>113.51531144472253</v>
      </c>
      <c r="AR25" s="208">
        <v>1.94327</v>
      </c>
      <c r="AS25" s="208">
        <f t="shared" si="6"/>
        <v>0.6157199531151385</v>
      </c>
      <c r="AT25" s="208">
        <f t="shared" si="7"/>
        <v>0.03427553872509242</v>
      </c>
      <c r="AU25" s="208">
        <f t="shared" si="8"/>
        <v>0.3500045081597692</v>
      </c>
      <c r="AV25" s="208">
        <f t="shared" si="9"/>
        <v>1.36579</v>
      </c>
      <c r="AW25" s="208">
        <f t="shared" si="10"/>
        <v>0.07603</v>
      </c>
      <c r="AX25" s="208">
        <f t="shared" si="11"/>
        <v>0.77638</v>
      </c>
      <c r="AY25" s="292">
        <f t="shared" si="12"/>
        <v>2.2182</v>
      </c>
      <c r="AZ25" s="292">
        <v>0.5321622038078027</v>
      </c>
      <c r="BA25" s="292">
        <f t="shared" si="13"/>
        <v>0.26622272598469826</v>
      </c>
      <c r="BB25" s="208">
        <f t="shared" si="14"/>
        <v>0.20669</v>
      </c>
      <c r="BC25" s="208">
        <v>0.3296711213572998</v>
      </c>
      <c r="BD25" s="292">
        <f t="shared" si="15"/>
        <v>0.7312764813947624</v>
      </c>
      <c r="BE25" s="292">
        <f t="shared" si="16"/>
        <v>0</v>
      </c>
      <c r="BF25" s="208">
        <f>'[4]Part-I'!R25/'[4]Part-I'!O25</f>
        <v>0.3038964783909454</v>
      </c>
      <c r="BG25" s="208">
        <f t="shared" si="17"/>
        <v>0.2359391478931622</v>
      </c>
      <c r="BH25" s="292">
        <f t="shared" si="18"/>
        <v>0.029249147893162186</v>
      </c>
      <c r="BI25" s="208">
        <v>1</v>
      </c>
      <c r="BJ25" s="208">
        <v>653</v>
      </c>
      <c r="BK25" s="208">
        <v>95</v>
      </c>
      <c r="BL25" s="208">
        <f t="shared" si="19"/>
        <v>-11</v>
      </c>
      <c r="BM25" s="208">
        <f t="shared" si="20"/>
        <v>0</v>
      </c>
      <c r="BN25" s="208">
        <f t="shared" si="21"/>
        <v>0</v>
      </c>
    </row>
    <row r="26" spans="1:41" s="173" customFormat="1" ht="26.25" customHeight="1">
      <c r="A26" s="268"/>
      <c r="B26" s="169" t="s">
        <v>36</v>
      </c>
      <c r="C26" s="169">
        <f aca="true" t="shared" si="22" ref="C26:X26">SUM(C13:C25)</f>
        <v>631634</v>
      </c>
      <c r="D26" s="169">
        <f t="shared" si="22"/>
        <v>277688</v>
      </c>
      <c r="E26" s="169">
        <f t="shared" si="22"/>
        <v>161635</v>
      </c>
      <c r="F26" s="169">
        <f t="shared" si="22"/>
        <v>180200</v>
      </c>
      <c r="G26" s="169">
        <f t="shared" si="22"/>
        <v>619523</v>
      </c>
      <c r="H26" s="169"/>
      <c r="I26" s="169"/>
      <c r="J26" s="169"/>
      <c r="K26" s="169">
        <f t="shared" si="22"/>
        <v>289780</v>
      </c>
      <c r="L26" s="272">
        <f>SUM(L13:L25)</f>
        <v>0</v>
      </c>
      <c r="M26" s="169">
        <f>SUM(M13:M25)</f>
        <v>281300</v>
      </c>
      <c r="N26" s="169">
        <f>SUM(N13:N25)</f>
        <v>56567</v>
      </c>
      <c r="O26" s="238">
        <f>SUM(O13:O25)</f>
        <v>0</v>
      </c>
      <c r="P26" s="170">
        <f t="shared" si="22"/>
        <v>26.393560000000004</v>
      </c>
      <c r="Q26" s="170">
        <f t="shared" si="22"/>
        <v>15.587829999999999</v>
      </c>
      <c r="R26" s="170">
        <f t="shared" si="22"/>
        <v>17.92734</v>
      </c>
      <c r="S26" s="170">
        <f t="shared" si="22"/>
        <v>59.90873</v>
      </c>
      <c r="T26" s="170">
        <f t="shared" si="22"/>
        <v>27.235278141241775</v>
      </c>
      <c r="U26" s="170">
        <f t="shared" si="22"/>
        <v>2.97653</v>
      </c>
      <c r="V26" s="171">
        <f t="shared" si="22"/>
        <v>223</v>
      </c>
      <c r="W26" s="171">
        <f t="shared" si="22"/>
        <v>14951</v>
      </c>
      <c r="X26" s="171">
        <f t="shared" si="22"/>
        <v>924</v>
      </c>
      <c r="Y26" s="237">
        <f>(S26*100000)/M26</f>
        <v>21.29709562744401</v>
      </c>
      <c r="Z26" s="236">
        <f t="shared" si="1"/>
        <v>0.4546128442589548</v>
      </c>
      <c r="AA26" s="264"/>
      <c r="AB26" s="264"/>
      <c r="AC26" s="264"/>
      <c r="AD26" s="264"/>
      <c r="AE26" s="264"/>
      <c r="AF26" s="208">
        <f>'Part-II'!K26/'Part-I'!S26</f>
        <v>98.50106870901786</v>
      </c>
      <c r="AO26" s="173">
        <f>SUM(AO13:AO25)</f>
        <v>59.90875642376179</v>
      </c>
    </row>
    <row r="27" spans="1:26" s="225" customFormat="1" ht="37.5" customHeight="1">
      <c r="A27" s="287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>
        <v>2.813</v>
      </c>
      <c r="M27" s="312">
        <f>S26/L27</f>
        <v>21.29709562744401</v>
      </c>
      <c r="N27" s="287"/>
      <c r="O27" s="226"/>
      <c r="S27" s="227">
        <f>S26-'[5]Part-I'!$P$26</f>
        <v>6.431700000000006</v>
      </c>
      <c r="Y27" s="225">
        <f>(S27*100000)/M27</f>
        <v>30199.892569914304</v>
      </c>
      <c r="Z27" s="225">
        <f t="shared" si="1"/>
        <v>0</v>
      </c>
    </row>
    <row r="28" spans="2:41" s="221" customFormat="1" ht="15.75">
      <c r="B28" s="141"/>
      <c r="C28" s="269"/>
      <c r="D28" s="269"/>
      <c r="E28" s="269"/>
      <c r="F28" s="269"/>
      <c r="G28" s="269"/>
      <c r="H28" s="269"/>
      <c r="I28" s="269"/>
      <c r="J28" s="269"/>
      <c r="K28" s="223"/>
      <c r="L28" s="222"/>
      <c r="M28" s="220"/>
      <c r="O28" s="222"/>
      <c r="P28" s="228"/>
      <c r="Q28" s="228"/>
      <c r="R28" s="228"/>
      <c r="S28" s="228"/>
      <c r="T28" s="220"/>
      <c r="U28" s="246"/>
      <c r="W28" s="220"/>
      <c r="Y28" s="172"/>
      <c r="Z28" s="224"/>
      <c r="AA28" s="265"/>
      <c r="AB28" s="265"/>
      <c r="AC28" s="265"/>
      <c r="AD28" s="265"/>
      <c r="AE28" s="265"/>
      <c r="AO28" s="221" t="s">
        <v>119</v>
      </c>
    </row>
    <row r="29" spans="3:31" ht="13.5" customHeight="1">
      <c r="C29" s="270"/>
      <c r="D29" s="270"/>
      <c r="E29" s="270"/>
      <c r="F29" s="270"/>
      <c r="G29" s="270"/>
      <c r="H29" s="270"/>
      <c r="I29" s="270"/>
      <c r="J29" s="270"/>
      <c r="K29" s="247"/>
      <c r="M29" s="45"/>
      <c r="O29" s="314"/>
      <c r="P29" s="231"/>
      <c r="Q29" s="231"/>
      <c r="R29" s="231"/>
      <c r="S29" s="232"/>
      <c r="T29" s="191"/>
      <c r="U29" s="191"/>
      <c r="Y29" s="172"/>
      <c r="Z29" s="201"/>
      <c r="AA29" s="266"/>
      <c r="AB29" s="266"/>
      <c r="AC29" s="266"/>
      <c r="AD29" s="266"/>
      <c r="AE29" s="266"/>
    </row>
    <row r="30" spans="3:31" ht="16.5">
      <c r="C30" s="270"/>
      <c r="D30" s="270"/>
      <c r="E30" s="270"/>
      <c r="F30" s="270"/>
      <c r="G30" s="270"/>
      <c r="H30" s="270"/>
      <c r="I30" s="270"/>
      <c r="J30" s="270"/>
      <c r="M30" s="45"/>
      <c r="O30" s="200"/>
      <c r="S30" s="45"/>
      <c r="T30" s="45"/>
      <c r="U30" s="45"/>
      <c r="Y30" s="172"/>
      <c r="Z30" s="201"/>
      <c r="AA30" s="266"/>
      <c r="AB30" s="266"/>
      <c r="AC30" s="266"/>
      <c r="AD30" s="266"/>
      <c r="AE30" s="266"/>
    </row>
    <row r="31" spans="3:23" ht="14.25" customHeight="1">
      <c r="C31" s="270"/>
      <c r="D31" s="270"/>
      <c r="E31" s="270"/>
      <c r="F31" s="270"/>
      <c r="G31" s="270"/>
      <c r="H31" s="270"/>
      <c r="I31" s="270"/>
      <c r="J31" s="270"/>
      <c r="O31" s="200"/>
      <c r="P31" s="229"/>
      <c r="Q31" s="229"/>
      <c r="R31" s="229"/>
      <c r="T31" s="101" t="s">
        <v>134</v>
      </c>
      <c r="U31" s="101"/>
      <c r="W31" s="1" t="s">
        <v>119</v>
      </c>
    </row>
    <row r="32" spans="16:21" ht="16.5">
      <c r="P32" s="191"/>
      <c r="Q32" s="191"/>
      <c r="R32" s="191"/>
      <c r="T32" s="103" t="s">
        <v>135</v>
      </c>
      <c r="U32" s="103"/>
    </row>
    <row r="33" spans="16:21" ht="16.5">
      <c r="P33" s="27"/>
      <c r="T33" s="103" t="s">
        <v>115</v>
      </c>
      <c r="U33" s="103"/>
    </row>
    <row r="34" spans="20:21" ht="16.5">
      <c r="T34" s="105" t="s">
        <v>136</v>
      </c>
      <c r="U34" s="105"/>
    </row>
    <row r="35" spans="20:50" ht="16.5">
      <c r="T35" s="103" t="s">
        <v>117</v>
      </c>
      <c r="U35" s="103"/>
      <c r="AX35" s="1" t="s">
        <v>119</v>
      </c>
    </row>
  </sheetData>
  <sheetProtection/>
  <mergeCells count="32">
    <mergeCell ref="Z10:Z11"/>
    <mergeCell ref="Y10:Y11"/>
    <mergeCell ref="P8:T8"/>
    <mergeCell ref="S1:V1"/>
    <mergeCell ref="A2:X2"/>
    <mergeCell ref="A4:X4"/>
    <mergeCell ref="A6:X6"/>
    <mergeCell ref="W7:X7"/>
    <mergeCell ref="V8:V9"/>
    <mergeCell ref="W8:W9"/>
    <mergeCell ref="P10:U10"/>
    <mergeCell ref="X8:X9"/>
    <mergeCell ref="V10:V11"/>
    <mergeCell ref="W10:W11"/>
    <mergeCell ref="X10:X11"/>
    <mergeCell ref="O10:O11"/>
    <mergeCell ref="N10:N11"/>
    <mergeCell ref="N8:N9"/>
    <mergeCell ref="K10:K11"/>
    <mergeCell ref="K8:K9"/>
    <mergeCell ref="M10:M11"/>
    <mergeCell ref="M8:M9"/>
    <mergeCell ref="O8:O9"/>
    <mergeCell ref="D8:G8"/>
    <mergeCell ref="D10:G10"/>
    <mergeCell ref="L10:L11"/>
    <mergeCell ref="L8:L9"/>
    <mergeCell ref="C10:C11"/>
    <mergeCell ref="A10:A11"/>
    <mergeCell ref="B10:B11"/>
    <mergeCell ref="A8:A9"/>
    <mergeCell ref="B8:B9"/>
  </mergeCells>
  <conditionalFormatting sqref="Z28:AE30 Z13:AB26 AC26:AE26">
    <cfRule type="cellIs" priority="1" dxfId="6" operator="lessThan" stopIfTrue="1">
      <formula>0.4</formula>
    </cfRule>
  </conditionalFormatting>
  <printOptions/>
  <pageMargins left="0.5" right="0.25" top="0.25" bottom="0.25" header="0.31496062992126" footer="0.31496062992126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3"/>
  <sheetViews>
    <sheetView view="pageBreakPreview" zoomScale="70" zoomScaleNormal="70" zoomScaleSheetLayoutView="70" zoomScalePageLayoutView="0" workbookViewId="0" topLeftCell="A1">
      <pane xSplit="2" ySplit="12" topLeftCell="C13" activePane="bottomRight" state="frozen"/>
      <selection pane="topLeft" activeCell="BE14" sqref="BE14:BF14"/>
      <selection pane="topRight" activeCell="BE14" sqref="BE14:BF14"/>
      <selection pane="bottomLeft" activeCell="BE14" sqref="BE14:BF14"/>
      <selection pane="bottomRight" activeCell="AE13" sqref="AE13:AE25"/>
    </sheetView>
  </sheetViews>
  <sheetFormatPr defaultColWidth="9.140625" defaultRowHeight="15"/>
  <cols>
    <col min="1" max="1" width="4.57421875" style="4" customWidth="1"/>
    <col min="2" max="2" width="17.00390625" style="3" customWidth="1"/>
    <col min="3" max="3" width="11.7109375" style="4" customWidth="1"/>
    <col min="4" max="4" width="8.421875" style="25" customWidth="1"/>
    <col min="5" max="5" width="9.8515625" style="4" customWidth="1"/>
    <col min="6" max="6" width="11.421875" style="4" customWidth="1"/>
    <col min="7" max="7" width="8.8515625" style="4" customWidth="1"/>
    <col min="8" max="8" width="8.7109375" style="4" customWidth="1"/>
    <col min="9" max="9" width="12.28125" style="4" customWidth="1"/>
    <col min="10" max="10" width="14.421875" style="4" customWidth="1"/>
    <col min="11" max="11" width="12.8515625" style="4" customWidth="1"/>
    <col min="12" max="12" width="12.421875" style="4" customWidth="1"/>
    <col min="13" max="13" width="12.7109375" style="4" customWidth="1"/>
    <col min="14" max="14" width="13.00390625" style="4" customWidth="1"/>
    <col min="15" max="15" width="12.28125" style="4" customWidth="1"/>
    <col min="16" max="16" width="13.28125" style="4" customWidth="1"/>
    <col min="17" max="17" width="14.57421875" style="4" hidden="1" customWidth="1"/>
    <col min="18" max="20" width="12.7109375" style="4" hidden="1" customWidth="1"/>
    <col min="21" max="21" width="12.00390625" style="4" hidden="1" customWidth="1"/>
    <col min="22" max="23" width="9.140625" style="4" hidden="1" customWidth="1"/>
    <col min="24" max="24" width="8.421875" style="4" hidden="1" customWidth="1"/>
    <col min="25" max="25" width="10.28125" style="4" customWidth="1"/>
    <col min="26" max="26" width="10.00390625" style="4" customWidth="1"/>
    <col min="27" max="27" width="9.00390625" style="4" customWidth="1"/>
    <col min="28" max="28" width="11.140625" style="4" customWidth="1"/>
    <col min="29" max="29" width="9.140625" style="4" customWidth="1"/>
    <col min="30" max="30" width="10.8515625" style="4" customWidth="1"/>
    <col min="31" max="16384" width="9.140625" style="4" customWidth="1"/>
  </cols>
  <sheetData>
    <row r="1" spans="1:17" ht="17.25" customHeight="1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31" t="s">
        <v>57</v>
      </c>
      <c r="O1" s="331"/>
      <c r="P1" s="331"/>
      <c r="Q1" s="210"/>
    </row>
    <row r="2" spans="1:17" ht="31.5" customHeight="1">
      <c r="A2" s="332" t="s">
        <v>138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213"/>
    </row>
    <row r="3" spans="1:17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7.25" customHeight="1">
      <c r="A4" s="352" t="s">
        <v>37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211"/>
    </row>
    <row r="5" spans="1:17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1:17" ht="20.25" customHeight="1">
      <c r="A6" s="333" t="s">
        <v>139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212"/>
    </row>
    <row r="7" spans="1:17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9" customFormat="1" ht="15.75">
      <c r="A8" s="8" t="s">
        <v>38</v>
      </c>
      <c r="C8" s="10"/>
      <c r="D8" s="11"/>
      <c r="E8" s="10"/>
      <c r="F8" s="10"/>
      <c r="G8" s="10"/>
      <c r="H8" s="10"/>
      <c r="I8" s="10"/>
      <c r="J8" s="10"/>
      <c r="K8" s="10"/>
      <c r="L8" s="12"/>
      <c r="M8" s="10"/>
      <c r="N8" s="10"/>
      <c r="O8" s="10"/>
      <c r="P8" s="39" t="s">
        <v>39</v>
      </c>
      <c r="Q8" s="39"/>
    </row>
    <row r="9" spans="1:17" s="13" customFormat="1" ht="58.5" customHeight="1">
      <c r="A9" s="359" t="s">
        <v>0</v>
      </c>
      <c r="B9" s="359" t="s">
        <v>40</v>
      </c>
      <c r="C9" s="359" t="s">
        <v>137</v>
      </c>
      <c r="D9" s="328" t="s">
        <v>41</v>
      </c>
      <c r="E9" s="328"/>
      <c r="F9" s="329" t="s">
        <v>109</v>
      </c>
      <c r="G9" s="330"/>
      <c r="H9" s="359" t="s">
        <v>42</v>
      </c>
      <c r="I9" s="359" t="s">
        <v>43</v>
      </c>
      <c r="J9" s="318" t="s">
        <v>52</v>
      </c>
      <c r="K9" s="327" t="s">
        <v>44</v>
      </c>
      <c r="L9" s="327"/>
      <c r="M9" s="327"/>
      <c r="N9" s="327"/>
      <c r="O9" s="327"/>
      <c r="P9" s="327"/>
      <c r="Q9" s="214"/>
    </row>
    <row r="10" spans="1:23" s="13" customFormat="1" ht="46.5" customHeight="1">
      <c r="A10" s="360"/>
      <c r="B10" s="360"/>
      <c r="C10" s="360"/>
      <c r="D10" s="357" t="s">
        <v>45</v>
      </c>
      <c r="E10" s="357" t="s">
        <v>46</v>
      </c>
      <c r="F10" s="357" t="s">
        <v>45</v>
      </c>
      <c r="G10" s="357" t="s">
        <v>46</v>
      </c>
      <c r="H10" s="360"/>
      <c r="I10" s="360"/>
      <c r="J10" s="319"/>
      <c r="K10" s="328" t="s">
        <v>47</v>
      </c>
      <c r="L10" s="328" t="s">
        <v>48</v>
      </c>
      <c r="M10" s="328" t="s">
        <v>49</v>
      </c>
      <c r="N10" s="328" t="s">
        <v>53</v>
      </c>
      <c r="O10" s="321"/>
      <c r="P10" s="321" t="s">
        <v>56</v>
      </c>
      <c r="Q10" s="334" t="s">
        <v>120</v>
      </c>
      <c r="R10" s="334"/>
      <c r="S10" s="334" t="s">
        <v>132</v>
      </c>
      <c r="T10" s="334" t="s">
        <v>133</v>
      </c>
      <c r="U10" s="334" t="s">
        <v>120</v>
      </c>
      <c r="V10" s="334" t="s">
        <v>120</v>
      </c>
      <c r="W10" s="334" t="s">
        <v>120</v>
      </c>
    </row>
    <row r="11" spans="1:23" s="13" customFormat="1" ht="26.25" customHeight="1">
      <c r="A11" s="361"/>
      <c r="B11" s="361"/>
      <c r="C11" s="361"/>
      <c r="D11" s="358"/>
      <c r="E11" s="358"/>
      <c r="F11" s="358"/>
      <c r="G11" s="358"/>
      <c r="H11" s="361"/>
      <c r="I11" s="361"/>
      <c r="J11" s="320"/>
      <c r="K11" s="321"/>
      <c r="L11" s="321"/>
      <c r="M11" s="321"/>
      <c r="N11" s="164" t="s">
        <v>54</v>
      </c>
      <c r="O11" s="164" t="s">
        <v>55</v>
      </c>
      <c r="P11" s="321"/>
      <c r="Q11" s="334"/>
      <c r="R11" s="334"/>
      <c r="S11" s="334"/>
      <c r="T11" s="334"/>
      <c r="U11" s="334"/>
      <c r="V11" s="334"/>
      <c r="W11" s="334"/>
    </row>
    <row r="12" spans="1:23" s="9" customFormat="1" ht="12.75" customHeight="1">
      <c r="A12" s="14"/>
      <c r="B12" s="165">
        <v>1</v>
      </c>
      <c r="C12" s="166">
        <v>2</v>
      </c>
      <c r="D12" s="165">
        <v>3</v>
      </c>
      <c r="E12" s="166">
        <v>4</v>
      </c>
      <c r="F12" s="165">
        <v>5</v>
      </c>
      <c r="G12" s="166">
        <v>6</v>
      </c>
      <c r="H12" s="165">
        <v>7</v>
      </c>
      <c r="I12" s="166">
        <v>8</v>
      </c>
      <c r="J12" s="240">
        <v>9</v>
      </c>
      <c r="K12" s="166">
        <v>10</v>
      </c>
      <c r="L12" s="165">
        <v>11</v>
      </c>
      <c r="M12" s="166">
        <v>12</v>
      </c>
      <c r="N12" s="165">
        <v>13</v>
      </c>
      <c r="O12" s="166">
        <v>14</v>
      </c>
      <c r="P12" s="165">
        <v>15</v>
      </c>
      <c r="Q12" s="334"/>
      <c r="R12" s="334"/>
      <c r="S12" s="334"/>
      <c r="T12" s="334"/>
      <c r="U12" s="334"/>
      <c r="V12" s="334"/>
      <c r="W12" s="334"/>
    </row>
    <row r="13" spans="1:48" s="9" customFormat="1" ht="21.75" customHeight="1">
      <c r="A13" s="275">
        <v>1</v>
      </c>
      <c r="B13" s="276" t="s">
        <v>23</v>
      </c>
      <c r="C13" s="146">
        <v>55.10419569999992</v>
      </c>
      <c r="D13" s="150"/>
      <c r="E13" s="150"/>
      <c r="F13" s="419">
        <v>568.75972</v>
      </c>
      <c r="G13" s="420"/>
      <c r="H13" s="146"/>
      <c r="I13" s="146">
        <f>SUM(C13:H13)</f>
        <v>623.8639156999999</v>
      </c>
      <c r="J13" s="277"/>
      <c r="K13" s="144">
        <v>360.75851</v>
      </c>
      <c r="L13" s="144">
        <v>15.82217</v>
      </c>
      <c r="M13" s="144">
        <v>114.6152</v>
      </c>
      <c r="N13" s="144">
        <v>48.999</v>
      </c>
      <c r="O13" s="144">
        <v>7.71901</v>
      </c>
      <c r="P13" s="218">
        <f>SUM(K13:O13)</f>
        <v>547.91389</v>
      </c>
      <c r="Q13" s="218">
        <f>I13-P13</f>
        <v>75.95002569999986</v>
      </c>
      <c r="R13" s="193">
        <f>K13/'Part-I'!S13</f>
        <v>100.56294687781367</v>
      </c>
      <c r="S13" s="193">
        <v>274.403636</v>
      </c>
      <c r="T13" s="278">
        <f>P13-S13</f>
        <v>273.51025400000003</v>
      </c>
      <c r="U13" s="9">
        <v>61.85</v>
      </c>
      <c r="V13" s="24"/>
      <c r="W13" s="24">
        <f>P13-'[1]Part-II'!P13</f>
        <v>135.01223000000005</v>
      </c>
      <c r="X13" s="24">
        <f>M13-'[1]Part-II'!M13</f>
        <v>66.56121</v>
      </c>
      <c r="Y13" s="24">
        <f>P13/$P$26</f>
        <v>0.06433003145988711</v>
      </c>
      <c r="Z13" s="24">
        <f>Y13*$P$31</f>
        <v>547.9138907490866</v>
      </c>
      <c r="AA13" s="24">
        <v>515.062411</v>
      </c>
      <c r="AB13" s="24">
        <v>547.9138889675809</v>
      </c>
      <c r="AC13" s="24">
        <f>AB13-P13</f>
        <v>-1.0324191634936142E-06</v>
      </c>
      <c r="AD13" s="24">
        <v>438.041566</v>
      </c>
      <c r="AE13" s="24">
        <f>AB13-AD13</f>
        <v>109.87232296758089</v>
      </c>
      <c r="AF13" s="24">
        <f>K13/$P13</f>
        <v>0.6584219100559761</v>
      </c>
      <c r="AG13" s="24">
        <f>L13/$P13</f>
        <v>0.028877110598528537</v>
      </c>
      <c r="AH13" s="24">
        <f>M13/$P13</f>
        <v>0.20918469506221132</v>
      </c>
      <c r="AI13" s="24">
        <f>N13/$P13</f>
        <v>0.08942828589361003</v>
      </c>
      <c r="AJ13" s="24">
        <f>O13/$P13</f>
        <v>0.014087998389673968</v>
      </c>
      <c r="AK13" s="9">
        <f>ROUND($AB13*AF13,5)</f>
        <v>360.75851</v>
      </c>
      <c r="AL13" s="9">
        <f>ROUND($AB13*AG13,5)</f>
        <v>15.82217</v>
      </c>
      <c r="AM13" s="9">
        <f>ROUND($AB13*AH13,5)</f>
        <v>114.6152</v>
      </c>
      <c r="AN13" s="9">
        <f>ROUND($AB13*AI13,5)</f>
        <v>48.999</v>
      </c>
      <c r="AO13" s="9">
        <f>ROUND($AB13*AJ13,5)</f>
        <v>7.71901</v>
      </c>
      <c r="AP13" s="297">
        <f>SUM(AK13:AO13)</f>
        <v>547.91389</v>
      </c>
      <c r="AQ13" s="24"/>
      <c r="AR13" s="24"/>
      <c r="AS13" s="24"/>
      <c r="AT13" s="24"/>
      <c r="AU13" s="24"/>
      <c r="AV13" s="24"/>
    </row>
    <row r="14" spans="1:48" s="9" customFormat="1" ht="21.75" customHeight="1">
      <c r="A14" s="279">
        <v>2</v>
      </c>
      <c r="B14" s="280" t="s">
        <v>24</v>
      </c>
      <c r="C14" s="150">
        <v>27.142574000000018</v>
      </c>
      <c r="D14" s="150"/>
      <c r="E14" s="150"/>
      <c r="F14" s="419">
        <v>557.44051</v>
      </c>
      <c r="G14" s="420"/>
      <c r="H14" s="150"/>
      <c r="I14" s="146">
        <f aca="true" t="shared" si="0" ref="I14:I25">SUM(C14:H14)</f>
        <v>584.583084</v>
      </c>
      <c r="J14" s="277"/>
      <c r="K14" s="151">
        <v>422.6251</v>
      </c>
      <c r="L14" s="151">
        <v>7.94856</v>
      </c>
      <c r="M14" s="151">
        <v>125.47442</v>
      </c>
      <c r="N14" s="151">
        <v>15.74995</v>
      </c>
      <c r="O14" s="151">
        <v>0.18696</v>
      </c>
      <c r="P14" s="218">
        <f aca="true" t="shared" si="1" ref="P14:P28">SUM(K14:O14)</f>
        <v>571.9849899999999</v>
      </c>
      <c r="Q14" s="218">
        <f aca="true" t="shared" si="2" ref="Q14:Q27">I14-P14</f>
        <v>12.59809400000006</v>
      </c>
      <c r="R14" s="193">
        <f>K14/'Part-I'!S14</f>
        <v>101.5898858443647</v>
      </c>
      <c r="S14" s="193">
        <v>304.41071</v>
      </c>
      <c r="T14" s="278">
        <f aca="true" t="shared" si="3" ref="T14:T25">P14-S14</f>
        <v>267.57427999999993</v>
      </c>
      <c r="U14" s="9">
        <v>36.857749999999996</v>
      </c>
      <c r="V14" s="24"/>
      <c r="W14" s="24">
        <f>P14-'[1]Part-II'!P14</f>
        <v>-26.752970000000005</v>
      </c>
      <c r="X14" s="24">
        <f>M14-'[1]Part-II'!M14</f>
        <v>-12.274289999999993</v>
      </c>
      <c r="Y14" s="24">
        <f aca="true" t="shared" si="4" ref="Y14:Y25">P14/$P$26</f>
        <v>0.06715619565929093</v>
      </c>
      <c r="Z14" s="24">
        <f aca="true" t="shared" si="5" ref="Z14:Z25">Y14*$P$31</f>
        <v>571.9849907819955</v>
      </c>
      <c r="AA14" s="24">
        <v>457.7527</v>
      </c>
      <c r="AB14" s="24">
        <v>571.9849875156112</v>
      </c>
      <c r="AC14" s="24">
        <f>AB14-P14</f>
        <v>-2.484388687662431E-06</v>
      </c>
      <c r="AD14" s="24">
        <v>392.23205</v>
      </c>
      <c r="AE14" s="24">
        <f aca="true" t="shared" si="6" ref="AE14:AE25">AB14-AD14</f>
        <v>179.75293751561122</v>
      </c>
      <c r="AF14" s="24">
        <f aca="true" t="shared" si="7" ref="AF14:AF24">K14/P14</f>
        <v>0.738874458925924</v>
      </c>
      <c r="AG14" s="24">
        <f aca="true" t="shared" si="8" ref="AG14:AG25">L14/$P14</f>
        <v>0.013896448576386595</v>
      </c>
      <c r="AH14" s="24">
        <f aca="true" t="shared" si="9" ref="AH14:AH25">M14/$P14</f>
        <v>0.21936663058238645</v>
      </c>
      <c r="AI14" s="24">
        <f aca="true" t="shared" si="10" ref="AI14:AI25">N14/$P14</f>
        <v>0.027535600191186838</v>
      </c>
      <c r="AJ14" s="24">
        <f aca="true" t="shared" si="11" ref="AJ14:AJ25">O14/$P14</f>
        <v>0.000326861724116222</v>
      </c>
      <c r="AK14" s="9">
        <f aca="true" t="shared" si="12" ref="AK14:AK25">ROUND($AB14*AF14,5)</f>
        <v>422.6251</v>
      </c>
      <c r="AL14" s="9">
        <f aca="true" t="shared" si="13" ref="AL14:AL25">ROUND($AB14*AG14,5)</f>
        <v>7.94856</v>
      </c>
      <c r="AM14" s="9">
        <f aca="true" t="shared" si="14" ref="AM14:AM25">ROUND($AB14*AH14,5)</f>
        <v>125.47442</v>
      </c>
      <c r="AN14" s="9">
        <f aca="true" t="shared" si="15" ref="AN14:AN25">ROUND($AB14*AI14,5)</f>
        <v>15.74995</v>
      </c>
      <c r="AO14" s="9">
        <f aca="true" t="shared" si="16" ref="AO14:AO25">ROUND($AB14*AJ14,5)</f>
        <v>0.18696</v>
      </c>
      <c r="AP14" s="297">
        <f aca="true" t="shared" si="17" ref="AP14:AP25">SUM(AK14:AO14)</f>
        <v>571.9849899999999</v>
      </c>
      <c r="AQ14" s="24"/>
      <c r="AR14" s="24"/>
      <c r="AS14" s="24"/>
      <c r="AT14" s="24"/>
      <c r="AU14" s="24"/>
      <c r="AV14" s="24"/>
    </row>
    <row r="15" spans="1:48" s="9" customFormat="1" ht="21.75" customHeight="1">
      <c r="A15" s="275">
        <v>3</v>
      </c>
      <c r="B15" s="276" t="s">
        <v>25</v>
      </c>
      <c r="C15" s="146">
        <v>55.21214909999996</v>
      </c>
      <c r="D15" s="150"/>
      <c r="E15" s="150"/>
      <c r="F15" s="419">
        <v>1810.02629</v>
      </c>
      <c r="G15" s="420"/>
      <c r="H15" s="146"/>
      <c r="I15" s="146">
        <f t="shared" si="0"/>
        <v>1865.2384391</v>
      </c>
      <c r="J15" s="277"/>
      <c r="K15" s="144">
        <v>1122.49515</v>
      </c>
      <c r="L15" s="144">
        <v>91.17417</v>
      </c>
      <c r="M15" s="144">
        <v>446.16476</v>
      </c>
      <c r="N15" s="144">
        <v>19.39841</v>
      </c>
      <c r="O15" s="144">
        <v>32.791</v>
      </c>
      <c r="P15" s="218">
        <f t="shared" si="1"/>
        <v>1712.02349</v>
      </c>
      <c r="Q15" s="218">
        <f t="shared" si="2"/>
        <v>153.2149491</v>
      </c>
      <c r="R15" s="193">
        <f>K15/'Part-I'!S15</f>
        <v>100.05938070775493</v>
      </c>
      <c r="S15" s="193">
        <v>959.12689</v>
      </c>
      <c r="T15" s="278">
        <f t="shared" si="3"/>
        <v>752.8966</v>
      </c>
      <c r="U15" s="9">
        <v>166.16731999999996</v>
      </c>
      <c r="V15" s="24"/>
      <c r="W15" s="24">
        <f>P15-'[1]Part-II'!P15</f>
        <v>862.5768800000001</v>
      </c>
      <c r="X15" s="24">
        <f>M15-'[1]Part-II'!M15</f>
        <v>273.51892</v>
      </c>
      <c r="Y15" s="24">
        <f t="shared" si="4"/>
        <v>0.2010069957740362</v>
      </c>
      <c r="Z15" s="24">
        <v>1712.02349</v>
      </c>
      <c r="AA15" s="24">
        <v>1712.02349</v>
      </c>
      <c r="AB15" s="24">
        <v>1712.02349</v>
      </c>
      <c r="AC15" s="24">
        <f>AB15-P15</f>
        <v>0</v>
      </c>
      <c r="AD15" s="24">
        <v>1278.7301000000002</v>
      </c>
      <c r="AE15" s="24">
        <f t="shared" si="6"/>
        <v>433.2933899999998</v>
      </c>
      <c r="AF15" s="24">
        <f t="shared" si="7"/>
        <v>0.6556540588120084</v>
      </c>
      <c r="AG15" s="24">
        <f t="shared" si="8"/>
        <v>0.05325520971677789</v>
      </c>
      <c r="AH15" s="24">
        <f t="shared" si="9"/>
        <v>0.26060668127865466</v>
      </c>
      <c r="AI15" s="24">
        <f t="shared" si="10"/>
        <v>0.011330691496528471</v>
      </c>
      <c r="AJ15" s="24">
        <f t="shared" si="11"/>
        <v>0.019153358696030506</v>
      </c>
      <c r="AK15" s="9">
        <f t="shared" si="12"/>
        <v>1122.49515</v>
      </c>
      <c r="AL15" s="9">
        <f t="shared" si="13"/>
        <v>91.17417</v>
      </c>
      <c r="AM15" s="9">
        <f t="shared" si="14"/>
        <v>446.16476</v>
      </c>
      <c r="AN15" s="9">
        <f t="shared" si="15"/>
        <v>19.39841</v>
      </c>
      <c r="AO15" s="9">
        <f t="shared" si="16"/>
        <v>32.791</v>
      </c>
      <c r="AP15" s="297">
        <f t="shared" si="17"/>
        <v>1712.02349</v>
      </c>
      <c r="AQ15" s="24"/>
      <c r="AR15" s="24"/>
      <c r="AS15" s="24"/>
      <c r="AT15" s="24"/>
      <c r="AU15" s="24"/>
      <c r="AV15" s="24"/>
    </row>
    <row r="16" spans="1:48" s="9" customFormat="1" ht="21.75" customHeight="1">
      <c r="A16" s="275">
        <v>4</v>
      </c>
      <c r="B16" s="276" t="s">
        <v>26</v>
      </c>
      <c r="C16" s="146">
        <v>68.19808800000007</v>
      </c>
      <c r="D16" s="150"/>
      <c r="E16" s="150"/>
      <c r="F16" s="419">
        <v>674.44464</v>
      </c>
      <c r="G16" s="420"/>
      <c r="H16" s="146"/>
      <c r="I16" s="146">
        <f t="shared" si="0"/>
        <v>742.6427280000001</v>
      </c>
      <c r="J16" s="277"/>
      <c r="K16" s="144">
        <v>398.84881</v>
      </c>
      <c r="L16" s="144">
        <v>20.0141</v>
      </c>
      <c r="M16" s="144">
        <v>126.1214</v>
      </c>
      <c r="N16" s="144">
        <v>4.35293</v>
      </c>
      <c r="O16" s="144">
        <v>6.99493</v>
      </c>
      <c r="P16" s="218">
        <f t="shared" si="1"/>
        <v>556.33217</v>
      </c>
      <c r="Q16" s="218">
        <f t="shared" si="2"/>
        <v>186.31055800000013</v>
      </c>
      <c r="R16" s="193">
        <f>K16/'Part-I'!S16</f>
        <v>102.32927367421813</v>
      </c>
      <c r="S16" s="193">
        <v>292.43390999999997</v>
      </c>
      <c r="T16" s="278">
        <f t="shared" si="3"/>
        <v>263.89826000000005</v>
      </c>
      <c r="U16" s="9">
        <v>44.84509000000001</v>
      </c>
      <c r="V16" s="24"/>
      <c r="W16" s="24">
        <f>P16-'[1]Part-II'!P16</f>
        <v>236.22476</v>
      </c>
      <c r="X16" s="24">
        <f>M16-'[1]Part-II'!M16</f>
        <v>64.10419999999999</v>
      </c>
      <c r="Y16" s="24">
        <f t="shared" si="4"/>
        <v>0.06531841344311834</v>
      </c>
      <c r="Z16" s="24">
        <v>556.3321683659525</v>
      </c>
      <c r="AA16" s="24">
        <v>472.00899999999996</v>
      </c>
      <c r="AB16" s="24">
        <v>556.3321683659525</v>
      </c>
      <c r="AC16" s="24">
        <f>AB16-P16</f>
        <v>-1.634047521292814E-06</v>
      </c>
      <c r="AD16" s="24">
        <v>423.00939</v>
      </c>
      <c r="AE16" s="24">
        <f t="shared" si="6"/>
        <v>133.3227783659525</v>
      </c>
      <c r="AF16" s="24">
        <f t="shared" si="7"/>
        <v>0.7169256633136998</v>
      </c>
      <c r="AG16" s="24">
        <f t="shared" si="8"/>
        <v>0.03597509020555112</v>
      </c>
      <c r="AH16" s="24">
        <f t="shared" si="9"/>
        <v>0.22670161245573844</v>
      </c>
      <c r="AI16" s="24">
        <f t="shared" si="10"/>
        <v>0.007824336313321589</v>
      </c>
      <c r="AJ16" s="24">
        <f t="shared" si="11"/>
        <v>0.012573297711689043</v>
      </c>
      <c r="AK16" s="9">
        <f t="shared" si="12"/>
        <v>398.84881</v>
      </c>
      <c r="AL16" s="9">
        <f t="shared" si="13"/>
        <v>20.0141</v>
      </c>
      <c r="AM16" s="9">
        <f t="shared" si="14"/>
        <v>126.1214</v>
      </c>
      <c r="AN16" s="9">
        <f t="shared" si="15"/>
        <v>4.35293</v>
      </c>
      <c r="AO16" s="9">
        <f t="shared" si="16"/>
        <v>6.99493</v>
      </c>
      <c r="AP16" s="297">
        <f t="shared" si="17"/>
        <v>556.33217</v>
      </c>
      <c r="AQ16" s="24"/>
      <c r="AR16" s="24"/>
      <c r="AS16" s="24"/>
      <c r="AT16" s="24"/>
      <c r="AU16" s="24"/>
      <c r="AV16" s="24"/>
    </row>
    <row r="17" spans="1:48" s="9" customFormat="1" ht="21.75" customHeight="1">
      <c r="A17" s="275">
        <v>5</v>
      </c>
      <c r="B17" s="276" t="s">
        <v>27</v>
      </c>
      <c r="C17" s="146">
        <v>43.472628600000036</v>
      </c>
      <c r="D17" s="150"/>
      <c r="E17" s="150"/>
      <c r="F17" s="419">
        <v>690.54936</v>
      </c>
      <c r="G17" s="420"/>
      <c r="H17" s="146"/>
      <c r="I17" s="146">
        <f t="shared" si="0"/>
        <v>734.0219886</v>
      </c>
      <c r="J17" s="277"/>
      <c r="K17" s="144">
        <v>433.92432</v>
      </c>
      <c r="L17" s="144">
        <v>23.53941</v>
      </c>
      <c r="M17" s="144">
        <v>130.13135</v>
      </c>
      <c r="N17" s="144">
        <v>24.8162</v>
      </c>
      <c r="O17" s="144">
        <v>9.9318</v>
      </c>
      <c r="P17" s="218">
        <f t="shared" si="1"/>
        <v>622.34308</v>
      </c>
      <c r="Q17" s="218">
        <f t="shared" si="2"/>
        <v>111.6789086</v>
      </c>
      <c r="R17" s="193">
        <f>K17/'Part-I'!S17</f>
        <v>100.78980962733786</v>
      </c>
      <c r="S17" s="193">
        <v>214.06911</v>
      </c>
      <c r="T17" s="278">
        <f t="shared" si="3"/>
        <v>408.27396999999996</v>
      </c>
      <c r="U17" s="9">
        <v>90.28120000000001</v>
      </c>
      <c r="V17" s="24">
        <v>4.31379</v>
      </c>
      <c r="W17" s="281">
        <f>P17-'[1]Part-II'!P17</f>
        <v>30.863609999999994</v>
      </c>
      <c r="X17" s="24">
        <f>M17-'[1]Part-II'!M17</f>
        <v>-28.98768000000001</v>
      </c>
      <c r="Y17" s="24">
        <f t="shared" si="4"/>
        <v>0.07306868952572645</v>
      </c>
      <c r="Z17" s="24">
        <v>622.34309</v>
      </c>
      <c r="AA17" s="24">
        <v>622.34309</v>
      </c>
      <c r="AB17" s="24">
        <v>622.34309</v>
      </c>
      <c r="AC17" s="24">
        <f>AB17-P17</f>
        <v>9.999999974752427E-06</v>
      </c>
      <c r="AD17" s="24">
        <v>466.2353</v>
      </c>
      <c r="AE17" s="24">
        <f t="shared" si="6"/>
        <v>156.10778999999997</v>
      </c>
      <c r="AF17" s="24">
        <f t="shared" si="7"/>
        <v>0.6972429419477116</v>
      </c>
      <c r="AG17" s="24">
        <f t="shared" si="8"/>
        <v>0.037823847900743106</v>
      </c>
      <c r="AH17" s="24">
        <f t="shared" si="9"/>
        <v>0.20909905513852584</v>
      </c>
      <c r="AI17" s="24">
        <f t="shared" si="10"/>
        <v>0.03987543333815168</v>
      </c>
      <c r="AJ17" s="24">
        <f t="shared" si="11"/>
        <v>0.015958721674867827</v>
      </c>
      <c r="AK17" s="9">
        <f t="shared" si="12"/>
        <v>433.92433</v>
      </c>
      <c r="AL17" s="9">
        <f t="shared" si="13"/>
        <v>23.53941</v>
      </c>
      <c r="AM17" s="9">
        <f t="shared" si="14"/>
        <v>130.13135</v>
      </c>
      <c r="AN17" s="9">
        <f t="shared" si="15"/>
        <v>24.8162</v>
      </c>
      <c r="AO17" s="9">
        <f t="shared" si="16"/>
        <v>9.9318</v>
      </c>
      <c r="AP17" s="297">
        <f t="shared" si="17"/>
        <v>622.34309</v>
      </c>
      <c r="AQ17" s="24"/>
      <c r="AR17" s="24"/>
      <c r="AS17" s="24"/>
      <c r="AT17" s="24"/>
      <c r="AU17" s="24"/>
      <c r="AV17" s="24"/>
    </row>
    <row r="18" spans="1:48" s="9" customFormat="1" ht="21.75" customHeight="1">
      <c r="A18" s="275">
        <v>6</v>
      </c>
      <c r="B18" s="276" t="s">
        <v>28</v>
      </c>
      <c r="C18" s="146">
        <v>10.668948700000072</v>
      </c>
      <c r="D18" s="150"/>
      <c r="E18" s="150"/>
      <c r="F18" s="419">
        <v>990.34517</v>
      </c>
      <c r="G18" s="420"/>
      <c r="H18" s="146"/>
      <c r="I18" s="146">
        <f t="shared" si="0"/>
        <v>1001.0141187000002</v>
      </c>
      <c r="J18" s="277"/>
      <c r="K18" s="144">
        <v>619.57684</v>
      </c>
      <c r="L18" s="144">
        <v>42.42448</v>
      </c>
      <c r="M18" s="144">
        <v>278.11127</v>
      </c>
      <c r="N18" s="144">
        <v>11.34579</v>
      </c>
      <c r="O18" s="144">
        <v>15.95369</v>
      </c>
      <c r="P18" s="218">
        <f t="shared" si="1"/>
        <v>967.41207</v>
      </c>
      <c r="Q18" s="218">
        <f t="shared" si="2"/>
        <v>33.60204870000018</v>
      </c>
      <c r="R18" s="193">
        <f>K18/'Part-I'!S18</f>
        <v>92.61265952962489</v>
      </c>
      <c r="S18" s="193">
        <v>530.32122</v>
      </c>
      <c r="T18" s="278">
        <f t="shared" si="3"/>
        <v>437.09084999999993</v>
      </c>
      <c r="U18" s="9">
        <v>81.51</v>
      </c>
      <c r="V18" s="24"/>
      <c r="W18" s="24">
        <f>P18-'[1]Part-II'!P18</f>
        <v>335.01352999999995</v>
      </c>
      <c r="X18" s="24">
        <f>M18-'[1]Part-II'!M18</f>
        <v>101.83069</v>
      </c>
      <c r="Y18" s="24">
        <f t="shared" si="4"/>
        <v>0.11358290058639417</v>
      </c>
      <c r="Z18" s="24">
        <f t="shared" si="5"/>
        <v>967.4120713226081</v>
      </c>
      <c r="AA18" s="24">
        <v>922.71701</v>
      </c>
      <c r="AB18" s="24">
        <v>967.412073271047</v>
      </c>
      <c r="AC18" s="24">
        <f>AB18-P18</f>
        <v>3.2710470350139076E-06</v>
      </c>
      <c r="AD18" s="24">
        <v>748.41844</v>
      </c>
      <c r="AE18" s="24">
        <f t="shared" si="6"/>
        <v>218.99363327104697</v>
      </c>
      <c r="AF18" s="24">
        <f t="shared" si="7"/>
        <v>0.6404477049785</v>
      </c>
      <c r="AG18" s="24">
        <f t="shared" si="8"/>
        <v>0.043853577307547964</v>
      </c>
      <c r="AH18" s="24">
        <f t="shared" si="9"/>
        <v>0.2874796362629629</v>
      </c>
      <c r="AI18" s="24">
        <f t="shared" si="10"/>
        <v>0.011727980611199113</v>
      </c>
      <c r="AJ18" s="24">
        <f t="shared" si="11"/>
        <v>0.01649110083979002</v>
      </c>
      <c r="AK18" s="9">
        <f t="shared" si="12"/>
        <v>619.57684</v>
      </c>
      <c r="AL18" s="9">
        <f t="shared" si="13"/>
        <v>42.42448</v>
      </c>
      <c r="AM18" s="9">
        <f t="shared" si="14"/>
        <v>278.11127</v>
      </c>
      <c r="AN18" s="9">
        <f t="shared" si="15"/>
        <v>11.34579</v>
      </c>
      <c r="AO18" s="9">
        <f t="shared" si="16"/>
        <v>15.95369</v>
      </c>
      <c r="AP18" s="297">
        <f t="shared" si="17"/>
        <v>967.41207</v>
      </c>
      <c r="AQ18" s="24"/>
      <c r="AR18" s="24"/>
      <c r="AS18" s="24"/>
      <c r="AT18" s="24"/>
      <c r="AU18" s="24"/>
      <c r="AV18" s="24"/>
    </row>
    <row r="19" spans="1:48" s="9" customFormat="1" ht="21.75" customHeight="1">
      <c r="A19" s="275">
        <v>7</v>
      </c>
      <c r="B19" s="276" t="s">
        <v>29</v>
      </c>
      <c r="C19" s="146">
        <v>21.055714000000016</v>
      </c>
      <c r="D19" s="150"/>
      <c r="E19" s="150"/>
      <c r="F19" s="419">
        <v>832.20395</v>
      </c>
      <c r="G19" s="420"/>
      <c r="H19" s="146"/>
      <c r="I19" s="146">
        <f t="shared" si="0"/>
        <v>853.2596639999999</v>
      </c>
      <c r="J19" s="277"/>
      <c r="K19" s="144">
        <v>457.02246</v>
      </c>
      <c r="L19" s="144">
        <v>19.61452</v>
      </c>
      <c r="M19" s="144">
        <v>231.85198</v>
      </c>
      <c r="N19" s="144">
        <v>10.99839</v>
      </c>
      <c r="O19" s="144">
        <v>26.53832</v>
      </c>
      <c r="P19" s="218">
        <f t="shared" si="1"/>
        <v>746.02567</v>
      </c>
      <c r="Q19" s="218">
        <f t="shared" si="2"/>
        <v>107.23399399999994</v>
      </c>
      <c r="R19" s="193">
        <f>K19/'Part-I'!S19</f>
        <v>88.63947230104132</v>
      </c>
      <c r="S19" s="193">
        <v>325.64736</v>
      </c>
      <c r="T19" s="278">
        <f t="shared" si="3"/>
        <v>420.37831</v>
      </c>
      <c r="U19" s="9">
        <v>84.90853</v>
      </c>
      <c r="V19" s="24"/>
      <c r="W19" s="24">
        <f>P19-'[1]Part-II'!P19</f>
        <v>203.01010999999994</v>
      </c>
      <c r="X19" s="24">
        <f>M19-'[1]Part-II'!M19</f>
        <v>99.927255</v>
      </c>
      <c r="Y19" s="24">
        <f t="shared" si="4"/>
        <v>0.08759014089053913</v>
      </c>
      <c r="Z19" s="24">
        <v>746.025669</v>
      </c>
      <c r="AA19" s="24">
        <v>746.025669</v>
      </c>
      <c r="AB19" s="24">
        <v>746.025669</v>
      </c>
      <c r="AC19" s="24">
        <f>AB19-P19</f>
        <v>-9.999999974752427E-07</v>
      </c>
      <c r="AD19" s="24">
        <v>550.8539499999999</v>
      </c>
      <c r="AE19" s="24">
        <f t="shared" si="6"/>
        <v>195.17171900000005</v>
      </c>
      <c r="AF19" s="24">
        <f t="shared" si="7"/>
        <v>0.6126095634215911</v>
      </c>
      <c r="AG19" s="24">
        <f t="shared" si="8"/>
        <v>0.026292017538753057</v>
      </c>
      <c r="AH19" s="24">
        <f t="shared" si="9"/>
        <v>0.31078284477798196</v>
      </c>
      <c r="AI19" s="24">
        <f t="shared" si="10"/>
        <v>0.014742642836941523</v>
      </c>
      <c r="AJ19" s="24">
        <f t="shared" si="11"/>
        <v>0.03557293142473234</v>
      </c>
      <c r="AK19" s="9">
        <f t="shared" si="12"/>
        <v>457.02246</v>
      </c>
      <c r="AL19" s="9">
        <f t="shared" si="13"/>
        <v>19.61452</v>
      </c>
      <c r="AM19" s="9">
        <f t="shared" si="14"/>
        <v>231.85198</v>
      </c>
      <c r="AN19" s="9">
        <f t="shared" si="15"/>
        <v>10.99839</v>
      </c>
      <c r="AO19" s="9">
        <f t="shared" si="16"/>
        <v>26.53832</v>
      </c>
      <c r="AP19" s="297">
        <f t="shared" si="17"/>
        <v>746.02567</v>
      </c>
      <c r="AQ19" s="24"/>
      <c r="AR19" s="24"/>
      <c r="AS19" s="24"/>
      <c r="AT19" s="24"/>
      <c r="AU19" s="24"/>
      <c r="AV19" s="24"/>
    </row>
    <row r="20" spans="1:48" s="9" customFormat="1" ht="21.75" customHeight="1">
      <c r="A20" s="275">
        <v>8</v>
      </c>
      <c r="B20" s="276" t="s">
        <v>30</v>
      </c>
      <c r="C20" s="146">
        <v>52.44022539999999</v>
      </c>
      <c r="D20" s="150"/>
      <c r="E20" s="150"/>
      <c r="F20" s="419">
        <v>725.47359</v>
      </c>
      <c r="G20" s="420"/>
      <c r="H20" s="146"/>
      <c r="I20" s="146">
        <f t="shared" si="0"/>
        <v>777.9138154</v>
      </c>
      <c r="J20" s="277"/>
      <c r="K20" s="144">
        <v>533.85057</v>
      </c>
      <c r="L20" s="144">
        <v>31.5981</v>
      </c>
      <c r="M20" s="144">
        <v>147.58943</v>
      </c>
      <c r="N20" s="144">
        <v>3.43632</v>
      </c>
      <c r="O20" s="144">
        <v>7.857</v>
      </c>
      <c r="P20" s="218">
        <f t="shared" si="1"/>
        <v>724.33142</v>
      </c>
      <c r="Q20" s="218">
        <f t="shared" si="2"/>
        <v>53.582395399999996</v>
      </c>
      <c r="R20" s="193">
        <f>K20/'Part-I'!S20</f>
        <v>98.14981228650116</v>
      </c>
      <c r="S20" s="193">
        <v>367.82944</v>
      </c>
      <c r="T20" s="278">
        <f t="shared" si="3"/>
        <v>356.50198</v>
      </c>
      <c r="U20" s="9">
        <v>95.95</v>
      </c>
      <c r="V20" s="24"/>
      <c r="W20" s="24">
        <f>P20-'[1]Part-II'!P20</f>
        <v>323.5455199999999</v>
      </c>
      <c r="X20" s="24">
        <f>M20-'[1]Part-II'!M20</f>
        <v>52.227029999999985</v>
      </c>
      <c r="Y20" s="24">
        <f t="shared" si="4"/>
        <v>0.08504304031420831</v>
      </c>
      <c r="Z20" s="24">
        <f t="shared" si="5"/>
        <v>724.3314209902777</v>
      </c>
      <c r="AA20" s="24">
        <v>658.44137</v>
      </c>
      <c r="AB20" s="24">
        <v>724.3314249862543</v>
      </c>
      <c r="AC20" s="24">
        <f>AB20-P20</f>
        <v>4.986254339200968E-06</v>
      </c>
      <c r="AD20" s="24">
        <v>567.0823700000001</v>
      </c>
      <c r="AE20" s="24">
        <f t="shared" si="6"/>
        <v>157.24905498625424</v>
      </c>
      <c r="AF20" s="24">
        <f t="shared" si="7"/>
        <v>0.7370252832605273</v>
      </c>
      <c r="AG20" s="24">
        <f t="shared" si="8"/>
        <v>0.043623815186700034</v>
      </c>
      <c r="AH20" s="24">
        <f t="shared" si="9"/>
        <v>0.20375953040943606</v>
      </c>
      <c r="AI20" s="24">
        <f t="shared" si="10"/>
        <v>0.004744126659589059</v>
      </c>
      <c r="AJ20" s="24">
        <f t="shared" si="11"/>
        <v>0.01084724448374751</v>
      </c>
      <c r="AK20" s="9">
        <f t="shared" si="12"/>
        <v>533.85057</v>
      </c>
      <c r="AL20" s="9">
        <f t="shared" si="13"/>
        <v>31.5981</v>
      </c>
      <c r="AM20" s="9">
        <f t="shared" si="14"/>
        <v>147.58943</v>
      </c>
      <c r="AN20" s="9">
        <f t="shared" si="15"/>
        <v>3.43632</v>
      </c>
      <c r="AO20" s="9">
        <f t="shared" si="16"/>
        <v>7.857</v>
      </c>
      <c r="AP20" s="297">
        <f t="shared" si="17"/>
        <v>724.33142</v>
      </c>
      <c r="AQ20" s="24"/>
      <c r="AR20" s="24"/>
      <c r="AS20" s="24"/>
      <c r="AT20" s="24"/>
      <c r="AU20" s="24"/>
      <c r="AV20" s="24"/>
    </row>
    <row r="21" spans="1:48" s="9" customFormat="1" ht="21.75" customHeight="1">
      <c r="A21" s="275">
        <v>9</v>
      </c>
      <c r="B21" s="276" t="s">
        <v>31</v>
      </c>
      <c r="C21" s="146">
        <v>19.63769990000008</v>
      </c>
      <c r="D21" s="150"/>
      <c r="E21" s="150"/>
      <c r="F21" s="419">
        <v>320.01518</v>
      </c>
      <c r="G21" s="420"/>
      <c r="H21" s="146"/>
      <c r="I21" s="146">
        <f t="shared" si="0"/>
        <v>339.6528799000001</v>
      </c>
      <c r="J21" s="277"/>
      <c r="K21" s="144">
        <v>243.54457</v>
      </c>
      <c r="L21" s="144">
        <v>10.32201</v>
      </c>
      <c r="M21" s="144">
        <v>38.52836</v>
      </c>
      <c r="N21" s="144">
        <v>2.15042</v>
      </c>
      <c r="O21" s="144">
        <v>4.43362</v>
      </c>
      <c r="P21" s="218">
        <f t="shared" si="1"/>
        <v>298.97898000000004</v>
      </c>
      <c r="Q21" s="218">
        <f t="shared" si="2"/>
        <v>40.67389990000004</v>
      </c>
      <c r="R21" s="193">
        <f>K21/'Part-I'!S21</f>
        <v>101.0223037995686</v>
      </c>
      <c r="S21" s="193">
        <v>147.30015999999998</v>
      </c>
      <c r="T21" s="278">
        <f t="shared" si="3"/>
        <v>151.67882000000006</v>
      </c>
      <c r="U21" s="9">
        <v>83.854181</v>
      </c>
      <c r="V21" s="24"/>
      <c r="W21" s="24">
        <f>P21-'[1]Part-II'!P21</f>
        <v>75.60321000000002</v>
      </c>
      <c r="X21" s="24">
        <f>M21-'[1]Part-II'!M21</f>
        <v>26.58744</v>
      </c>
      <c r="Y21" s="24">
        <f t="shared" si="4"/>
        <v>0.035102828273334996</v>
      </c>
      <c r="Z21" s="24">
        <f t="shared" si="5"/>
        <v>298.9789804087525</v>
      </c>
      <c r="AA21" s="24">
        <v>293.1984550000001</v>
      </c>
      <c r="AB21" s="24">
        <v>298.97897293738527</v>
      </c>
      <c r="AC21" s="24">
        <f>AB21-P21</f>
        <v>-7.062614770347864E-06</v>
      </c>
      <c r="AD21" s="24">
        <v>234.02518999999998</v>
      </c>
      <c r="AE21" s="24">
        <f t="shared" si="6"/>
        <v>64.95378293738528</v>
      </c>
      <c r="AF21" s="24">
        <f t="shared" si="7"/>
        <v>0.8145876007738068</v>
      </c>
      <c r="AG21" s="24">
        <f t="shared" si="8"/>
        <v>0.03452419966112668</v>
      </c>
      <c r="AH21" s="24">
        <f t="shared" si="9"/>
        <v>0.12886645074513264</v>
      </c>
      <c r="AI21" s="24">
        <f>N21/$P21</f>
        <v>0.007192545776963985</v>
      </c>
      <c r="AJ21" s="24">
        <f t="shared" si="11"/>
        <v>0.014829203042969776</v>
      </c>
      <c r="AK21" s="9">
        <f t="shared" si="12"/>
        <v>243.54456</v>
      </c>
      <c r="AL21" s="9">
        <f t="shared" si="13"/>
        <v>10.32201</v>
      </c>
      <c r="AM21" s="9">
        <f t="shared" si="14"/>
        <v>38.52836</v>
      </c>
      <c r="AN21" s="9">
        <f t="shared" si="15"/>
        <v>2.15042</v>
      </c>
      <c r="AO21" s="9">
        <f t="shared" si="16"/>
        <v>4.43362</v>
      </c>
      <c r="AP21" s="297">
        <f t="shared" si="17"/>
        <v>298.97897</v>
      </c>
      <c r="AQ21" s="24"/>
      <c r="AR21" s="24"/>
      <c r="AS21" s="24"/>
      <c r="AT21" s="24"/>
      <c r="AU21" s="24"/>
      <c r="AV21" s="24"/>
    </row>
    <row r="22" spans="1:48" s="9" customFormat="1" ht="21.75" customHeight="1">
      <c r="A22" s="275">
        <v>10</v>
      </c>
      <c r="B22" s="276" t="s">
        <v>32</v>
      </c>
      <c r="C22" s="146">
        <v>90.76816619999994</v>
      </c>
      <c r="D22" s="150"/>
      <c r="E22" s="150"/>
      <c r="F22" s="419">
        <v>873.50823</v>
      </c>
      <c r="G22" s="420"/>
      <c r="H22" s="146"/>
      <c r="I22" s="146">
        <f t="shared" si="0"/>
        <v>964.2763961999999</v>
      </c>
      <c r="J22" s="277"/>
      <c r="K22" s="144">
        <v>659.01541</v>
      </c>
      <c r="L22" s="144">
        <v>22.57447</v>
      </c>
      <c r="M22" s="144">
        <v>106.87605</v>
      </c>
      <c r="N22" s="144">
        <v>3.13099</v>
      </c>
      <c r="O22" s="144">
        <v>7.86242</v>
      </c>
      <c r="P22" s="218">
        <f t="shared" si="1"/>
        <v>799.45934</v>
      </c>
      <c r="Q22" s="218">
        <f t="shared" si="2"/>
        <v>164.8170561999999</v>
      </c>
      <c r="R22" s="193">
        <f>K22/'Part-I'!S22</f>
        <v>99.25782936185789</v>
      </c>
      <c r="S22" s="193">
        <v>266.27575</v>
      </c>
      <c r="T22" s="278">
        <f t="shared" si="3"/>
        <v>533.18359</v>
      </c>
      <c r="U22" s="9">
        <v>80.17361999999999</v>
      </c>
      <c r="V22" s="24"/>
      <c r="W22" s="24">
        <f>P22-'[1]Part-II'!P22</f>
        <v>244.72510999999997</v>
      </c>
      <c r="X22" s="24">
        <f>M22-'[1]Part-II'!M22</f>
        <v>-40.22305999999999</v>
      </c>
      <c r="Y22" s="24">
        <f t="shared" si="4"/>
        <v>0.09386373558279493</v>
      </c>
      <c r="Z22" s="24">
        <f t="shared" si="5"/>
        <v>799.4593410929897</v>
      </c>
      <c r="AA22" s="24">
        <v>777.51329</v>
      </c>
      <c r="AB22" s="24">
        <v>799.459336769784</v>
      </c>
      <c r="AC22" s="24">
        <f>AB22-P22</f>
        <v>-3.2302159524988383E-06</v>
      </c>
      <c r="AD22" s="24">
        <v>620.1450199999999</v>
      </c>
      <c r="AE22" s="24">
        <f t="shared" si="6"/>
        <v>179.3143167697841</v>
      </c>
      <c r="AF22" s="24">
        <f t="shared" si="7"/>
        <v>0.8243263628641827</v>
      </c>
      <c r="AG22" s="24">
        <f t="shared" si="8"/>
        <v>0.028237170886014042</v>
      </c>
      <c r="AH22" s="24">
        <f t="shared" si="9"/>
        <v>0.1336854104425123</v>
      </c>
      <c r="AI22" s="24">
        <f t="shared" si="10"/>
        <v>0.003916384290413069</v>
      </c>
      <c r="AJ22" s="24">
        <f t="shared" si="11"/>
        <v>0.009834671516877894</v>
      </c>
      <c r="AK22" s="9">
        <f t="shared" si="12"/>
        <v>659.01541</v>
      </c>
      <c r="AL22" s="9">
        <f t="shared" si="13"/>
        <v>22.57447</v>
      </c>
      <c r="AM22" s="9">
        <f t="shared" si="14"/>
        <v>106.87605</v>
      </c>
      <c r="AN22" s="9">
        <f t="shared" si="15"/>
        <v>3.13099</v>
      </c>
      <c r="AO22" s="9">
        <f t="shared" si="16"/>
        <v>7.86242</v>
      </c>
      <c r="AP22" s="297">
        <f t="shared" si="17"/>
        <v>799.45934</v>
      </c>
      <c r="AQ22" s="24"/>
      <c r="AR22" s="24"/>
      <c r="AS22" s="24"/>
      <c r="AT22" s="24"/>
      <c r="AU22" s="24"/>
      <c r="AV22" s="24"/>
    </row>
    <row r="23" spans="1:48" s="9" customFormat="1" ht="21.75" customHeight="1">
      <c r="A23" s="275">
        <v>11</v>
      </c>
      <c r="B23" s="276" t="s">
        <v>33</v>
      </c>
      <c r="C23" s="146">
        <v>10.260448999999966</v>
      </c>
      <c r="D23" s="150"/>
      <c r="E23" s="150"/>
      <c r="F23" s="419">
        <v>273.77576</v>
      </c>
      <c r="G23" s="420"/>
      <c r="H23" s="146"/>
      <c r="I23" s="146">
        <f t="shared" si="0"/>
        <v>284.036209</v>
      </c>
      <c r="J23" s="277"/>
      <c r="K23" s="144">
        <v>142.37979</v>
      </c>
      <c r="L23" s="144">
        <v>10.72805</v>
      </c>
      <c r="M23" s="144">
        <v>69.1707</v>
      </c>
      <c r="N23" s="144">
        <v>16.01697</v>
      </c>
      <c r="O23" s="144">
        <v>2.19495</v>
      </c>
      <c r="P23" s="218">
        <f t="shared" si="1"/>
        <v>240.49046000000004</v>
      </c>
      <c r="Q23" s="218">
        <f t="shared" si="2"/>
        <v>43.545748999999944</v>
      </c>
      <c r="R23" s="193">
        <f>K23/'Part-I'!S23</f>
        <v>86.52308318698081</v>
      </c>
      <c r="S23" s="193">
        <v>73.37846</v>
      </c>
      <c r="T23" s="278">
        <f t="shared" si="3"/>
        <v>167.11200000000002</v>
      </c>
      <c r="U23" s="9">
        <v>29.66637</v>
      </c>
      <c r="V23" s="24"/>
      <c r="W23" s="24">
        <f>P23-'[1]Part-II'!P23</f>
        <v>-19.365399999999966</v>
      </c>
      <c r="X23" s="24">
        <f>M23-'[1]Part-II'!M23</f>
        <v>33.45381999999999</v>
      </c>
      <c r="Y23" s="24">
        <f t="shared" si="4"/>
        <v>0.02823574860933481</v>
      </c>
      <c r="Z23" s="24">
        <v>240.49047000000002</v>
      </c>
      <c r="AA23" s="24">
        <v>240.49047000000002</v>
      </c>
      <c r="AB23" s="24">
        <v>240.49047000000002</v>
      </c>
      <c r="AC23" s="24">
        <f>AB23-P23</f>
        <v>9.999999974752427E-06</v>
      </c>
      <c r="AD23" s="24">
        <v>170.47153</v>
      </c>
      <c r="AE23" s="24">
        <f t="shared" si="6"/>
        <v>70.01894000000001</v>
      </c>
      <c r="AF23" s="24">
        <f t="shared" si="7"/>
        <v>0.5920392434693666</v>
      </c>
      <c r="AG23" s="24">
        <f t="shared" si="8"/>
        <v>0.0446090460303498</v>
      </c>
      <c r="AH23" s="24">
        <f t="shared" si="9"/>
        <v>0.28762346747559125</v>
      </c>
      <c r="AI23" s="24">
        <f t="shared" si="10"/>
        <v>0.06660126975514953</v>
      </c>
      <c r="AJ23" s="24">
        <f t="shared" si="11"/>
        <v>0.009126973269542583</v>
      </c>
      <c r="AK23" s="9">
        <f t="shared" si="12"/>
        <v>142.3798</v>
      </c>
      <c r="AL23" s="9">
        <f t="shared" si="13"/>
        <v>10.72805</v>
      </c>
      <c r="AM23" s="9">
        <f t="shared" si="14"/>
        <v>69.1707</v>
      </c>
      <c r="AN23" s="9">
        <f t="shared" si="15"/>
        <v>16.01697</v>
      </c>
      <c r="AO23" s="9">
        <f t="shared" si="16"/>
        <v>2.19495</v>
      </c>
      <c r="AP23" s="297">
        <f t="shared" si="17"/>
        <v>240.49047000000002</v>
      </c>
      <c r="AQ23" s="24"/>
      <c r="AR23" s="24"/>
      <c r="AS23" s="24"/>
      <c r="AT23" s="24"/>
      <c r="AU23" s="24"/>
      <c r="AV23" s="24"/>
    </row>
    <row r="24" spans="1:48" s="9" customFormat="1" ht="21.75" customHeight="1">
      <c r="A24" s="275">
        <v>12</v>
      </c>
      <c r="B24" s="276" t="s">
        <v>34</v>
      </c>
      <c r="C24" s="146">
        <v>15.641735899999997</v>
      </c>
      <c r="D24" s="150"/>
      <c r="E24" s="150"/>
      <c r="F24" s="419">
        <v>407.93857</v>
      </c>
      <c r="G24" s="420"/>
      <c r="H24" s="146"/>
      <c r="I24" s="146">
        <f t="shared" si="0"/>
        <v>423.58030590000004</v>
      </c>
      <c r="J24" s="277"/>
      <c r="K24" s="144">
        <v>255.23193</v>
      </c>
      <c r="L24" s="144">
        <v>10.78537</v>
      </c>
      <c r="M24" s="144">
        <v>41.63001</v>
      </c>
      <c r="N24" s="144">
        <v>2.78613</v>
      </c>
      <c r="O24" s="144">
        <v>15.04377</v>
      </c>
      <c r="P24" s="218">
        <f t="shared" si="1"/>
        <v>325.47720999999996</v>
      </c>
      <c r="Q24" s="218">
        <f t="shared" si="2"/>
        <v>98.10309590000008</v>
      </c>
      <c r="R24" s="193">
        <f>K24/'Part-I'!S24</f>
        <v>100.44902416850657</v>
      </c>
      <c r="S24" s="193">
        <v>158.22349</v>
      </c>
      <c r="T24" s="278">
        <f t="shared" si="3"/>
        <v>167.25371999999996</v>
      </c>
      <c r="U24" s="9">
        <v>52.48554</v>
      </c>
      <c r="V24" s="24"/>
      <c r="W24" s="24">
        <f>P24-'[1]Part-II'!P24</f>
        <v>101.30196999999995</v>
      </c>
      <c r="X24" s="24">
        <f>M24-'[1]Part-II'!M24</f>
        <v>0.6398749999999964</v>
      </c>
      <c r="Y24" s="24">
        <f t="shared" si="4"/>
        <v>0.0382139594212081</v>
      </c>
      <c r="Z24" s="24">
        <f t="shared" si="5"/>
        <v>325.47721044497973</v>
      </c>
      <c r="AA24" s="24">
        <v>310.521955</v>
      </c>
      <c r="AB24" s="24">
        <v>325.4772131011881</v>
      </c>
      <c r="AC24" s="24">
        <f>AB24-P24</f>
        <v>3.1011881560516485E-06</v>
      </c>
      <c r="AD24" s="24">
        <v>250.209785</v>
      </c>
      <c r="AE24" s="24">
        <f t="shared" si="6"/>
        <v>75.2674281011881</v>
      </c>
      <c r="AF24" s="24">
        <f t="shared" si="7"/>
        <v>0.7841775772872086</v>
      </c>
      <c r="AG24" s="24">
        <f t="shared" si="8"/>
        <v>0.03313709737157942</v>
      </c>
      <c r="AH24" s="24">
        <f t="shared" si="9"/>
        <v>0.12790453131879803</v>
      </c>
      <c r="AI24" s="24">
        <f t="shared" si="10"/>
        <v>0.008560138511694876</v>
      </c>
      <c r="AJ24" s="24">
        <f t="shared" si="11"/>
        <v>0.046220655510719175</v>
      </c>
      <c r="AK24" s="9">
        <f t="shared" si="12"/>
        <v>255.23193</v>
      </c>
      <c r="AL24" s="9">
        <f t="shared" si="13"/>
        <v>10.78537</v>
      </c>
      <c r="AM24" s="9">
        <f t="shared" si="14"/>
        <v>41.63001</v>
      </c>
      <c r="AN24" s="9">
        <f t="shared" si="15"/>
        <v>2.78613</v>
      </c>
      <c r="AO24" s="9">
        <f t="shared" si="16"/>
        <v>15.04377</v>
      </c>
      <c r="AP24" s="297">
        <f t="shared" si="17"/>
        <v>325.47720999999996</v>
      </c>
      <c r="AQ24" s="24"/>
      <c r="AR24" s="24"/>
      <c r="AS24" s="24"/>
      <c r="AT24" s="24"/>
      <c r="AU24" s="24"/>
      <c r="AV24" s="24"/>
    </row>
    <row r="25" spans="1:48" s="9" customFormat="1" ht="21.75" customHeight="1">
      <c r="A25" s="275">
        <v>13</v>
      </c>
      <c r="B25" s="276" t="s">
        <v>35</v>
      </c>
      <c r="C25" s="146">
        <v>36.488015200000085</v>
      </c>
      <c r="D25" s="150"/>
      <c r="E25" s="150"/>
      <c r="F25" s="419">
        <v>461.31256</v>
      </c>
      <c r="G25" s="420"/>
      <c r="H25" s="146"/>
      <c r="I25" s="146">
        <f t="shared" si="0"/>
        <v>497.8005752000001</v>
      </c>
      <c r="J25" s="277"/>
      <c r="K25" s="144">
        <v>251.80047</v>
      </c>
      <c r="L25" s="144">
        <v>16.28109</v>
      </c>
      <c r="M25" s="144">
        <v>82.05702</v>
      </c>
      <c r="N25" s="144">
        <v>5.47929</v>
      </c>
      <c r="O25" s="144">
        <v>48.84272</v>
      </c>
      <c r="P25" s="218">
        <f t="shared" si="1"/>
        <v>404.4605899999999</v>
      </c>
      <c r="Q25" s="218">
        <f t="shared" si="2"/>
        <v>93.33998520000017</v>
      </c>
      <c r="R25" s="193">
        <f>K25/'Part-I'!S25</f>
        <v>113.51567487151745</v>
      </c>
      <c r="S25" s="193">
        <v>198.21515</v>
      </c>
      <c r="T25" s="278">
        <f t="shared" si="3"/>
        <v>206.24543999999992</v>
      </c>
      <c r="U25" s="9">
        <v>61.02503</v>
      </c>
      <c r="V25" s="24"/>
      <c r="W25" s="24">
        <f>P25-'[1]Part-II'!P25</f>
        <v>-18.722305000000063</v>
      </c>
      <c r="X25" s="24">
        <f>M25-'[1]Part-II'!M25</f>
        <v>37.53724</v>
      </c>
      <c r="Y25" s="24">
        <f t="shared" si="4"/>
        <v>0.04748732046012649</v>
      </c>
      <c r="Z25" s="24">
        <f t="shared" si="5"/>
        <v>404.4605905529627</v>
      </c>
      <c r="AA25" s="24">
        <v>399.38971000000004</v>
      </c>
      <c r="AB25" s="24">
        <v>404.46058672962755</v>
      </c>
      <c r="AC25" s="24">
        <f>AB25-P25</f>
        <v>-3.2703723604754487E-06</v>
      </c>
      <c r="AD25" s="24">
        <v>303.74267000000003</v>
      </c>
      <c r="AE25" s="24">
        <f t="shared" si="6"/>
        <v>100.71791672962752</v>
      </c>
      <c r="AF25" s="24">
        <f>K25/P25</f>
        <v>0.622558726920712</v>
      </c>
      <c r="AG25" s="24">
        <f t="shared" si="8"/>
        <v>0.040253835361314196</v>
      </c>
      <c r="AH25" s="24">
        <f t="shared" si="9"/>
        <v>0.20288013722177484</v>
      </c>
      <c r="AI25" s="24">
        <f t="shared" si="10"/>
        <v>0.013547154248081379</v>
      </c>
      <c r="AJ25" s="24">
        <f t="shared" si="11"/>
        <v>0.1207601462481178</v>
      </c>
      <c r="AK25" s="9">
        <f t="shared" si="12"/>
        <v>251.80047</v>
      </c>
      <c r="AL25" s="9">
        <f t="shared" si="13"/>
        <v>16.28109</v>
      </c>
      <c r="AM25" s="9">
        <f t="shared" si="14"/>
        <v>82.05702</v>
      </c>
      <c r="AN25" s="9">
        <f t="shared" si="15"/>
        <v>5.47929</v>
      </c>
      <c r="AO25" s="9">
        <f t="shared" si="16"/>
        <v>48.84272</v>
      </c>
      <c r="AP25" s="297">
        <f t="shared" si="17"/>
        <v>404.4605899999999</v>
      </c>
      <c r="AQ25" s="24"/>
      <c r="AR25" s="24"/>
      <c r="AS25" s="24"/>
      <c r="AT25" s="24"/>
      <c r="AU25" s="24"/>
      <c r="AV25" s="24"/>
    </row>
    <row r="26" spans="1:42" s="8" customFormat="1" ht="19.5" customHeight="1">
      <c r="A26" s="15"/>
      <c r="B26" s="158" t="s">
        <v>5</v>
      </c>
      <c r="C26" s="16">
        <f aca="true" t="shared" si="18" ref="C26:H26">SUM(C13:C25)</f>
        <v>506.0905897000002</v>
      </c>
      <c r="D26" s="16">
        <f t="shared" si="18"/>
        <v>0</v>
      </c>
      <c r="E26" s="16">
        <f t="shared" si="18"/>
        <v>0</v>
      </c>
      <c r="F26" s="355">
        <f>SUM(F13:F25)</f>
        <v>9185.793530000003</v>
      </c>
      <c r="G26" s="356"/>
      <c r="H26" s="16">
        <f t="shared" si="18"/>
        <v>0</v>
      </c>
      <c r="I26" s="16">
        <f aca="true" t="shared" si="19" ref="I26:P26">SUM(I13:I25)</f>
        <v>9691.884119700002</v>
      </c>
      <c r="J26" s="16">
        <f t="shared" si="19"/>
        <v>0</v>
      </c>
      <c r="K26" s="17">
        <f t="shared" si="19"/>
        <v>5901.07393</v>
      </c>
      <c r="L26" s="17">
        <f t="shared" si="19"/>
        <v>322.8265</v>
      </c>
      <c r="M26" s="17">
        <f t="shared" si="19"/>
        <v>1938.3219499999998</v>
      </c>
      <c r="N26" s="17">
        <f t="shared" si="19"/>
        <v>168.66078999999996</v>
      </c>
      <c r="O26" s="17">
        <f t="shared" si="19"/>
        <v>186.35019</v>
      </c>
      <c r="P26" s="17">
        <f t="shared" si="19"/>
        <v>8517.23336</v>
      </c>
      <c r="Q26" s="215">
        <f>SUM(Q13:Q25)</f>
        <v>1174.6507597000004</v>
      </c>
      <c r="R26" s="215">
        <f>SUM(R13:R25)</f>
        <v>1285.501156237088</v>
      </c>
      <c r="S26" s="215">
        <f>SUM(S13:S25)</f>
        <v>4111.635285999999</v>
      </c>
      <c r="T26" s="215">
        <f>SUM(T13:T25)</f>
        <v>4405.5980739999995</v>
      </c>
      <c r="U26" s="215">
        <f>SUM(U13:U25)</f>
        <v>969.5746310000002</v>
      </c>
      <c r="W26" s="24">
        <f>P26-'[1]Part-II'!P26</f>
        <v>2483.036255000002</v>
      </c>
      <c r="X26" s="24">
        <f>M26-'[1]Part-II'!M26</f>
        <v>674.9026499999998</v>
      </c>
      <c r="Y26" s="24"/>
      <c r="Z26" s="313">
        <f>SUM(Z13:Z25)</f>
        <v>8517.233383709603</v>
      </c>
      <c r="AA26" s="313">
        <f>SUM(AA13:AA25)</f>
        <v>8127.488619999999</v>
      </c>
      <c r="AB26" s="298">
        <f>SUM(AB13:AB25)</f>
        <v>8517.23337164443</v>
      </c>
      <c r="AC26" s="24">
        <f>SUM(AC13:AC25)</f>
        <v>1.1644431026525126E-05</v>
      </c>
      <c r="AD26" s="298">
        <f>+AC26+P26</f>
        <v>8517.233371644432</v>
      </c>
      <c r="AE26" s="24"/>
      <c r="AF26" s="24"/>
      <c r="AG26" s="24"/>
      <c r="AH26" s="24"/>
      <c r="AI26" s="24"/>
      <c r="AP26" s="299">
        <f>SUM(AP13:AP25)</f>
        <v>8517.23337</v>
      </c>
    </row>
    <row r="27" spans="1:26" s="195" customFormat="1" ht="15.75">
      <c r="A27" s="196">
        <v>1</v>
      </c>
      <c r="B27" s="197" t="s">
        <v>50</v>
      </c>
      <c r="C27" s="156">
        <v>222.78</v>
      </c>
      <c r="D27" s="155"/>
      <c r="E27" s="156"/>
      <c r="F27" s="248">
        <v>102.56184</v>
      </c>
      <c r="G27" s="249"/>
      <c r="H27" s="156"/>
      <c r="I27" s="150">
        <f>SUM(C27:H27)</f>
        <v>325.34184</v>
      </c>
      <c r="J27" s="198"/>
      <c r="K27" s="151">
        <v>192.90900999999965</v>
      </c>
      <c r="L27" s="151"/>
      <c r="M27" s="151"/>
      <c r="N27" s="151"/>
      <c r="O27" s="151"/>
      <c r="P27" s="151">
        <f t="shared" si="1"/>
        <v>192.90900999999965</v>
      </c>
      <c r="Q27" s="218">
        <f t="shared" si="2"/>
        <v>132.43283000000034</v>
      </c>
      <c r="R27" s="194"/>
      <c r="S27" s="194">
        <v>83.25</v>
      </c>
      <c r="T27" s="194"/>
      <c r="U27" s="194"/>
      <c r="Z27" s="416">
        <f>Z26-P31</f>
        <v>1.2065172995789908E-05</v>
      </c>
    </row>
    <row r="28" spans="1:32" s="9" customFormat="1" ht="15.75">
      <c r="A28" s="18">
        <v>2</v>
      </c>
      <c r="B28" s="159" t="s">
        <v>106</v>
      </c>
      <c r="C28" s="142">
        <v>983.81</v>
      </c>
      <c r="D28" s="155"/>
      <c r="E28" s="156">
        <f>555.56</f>
        <v>555.56</v>
      </c>
      <c r="F28" s="156">
        <f>2000+1000+100+900+300+2700+1000</f>
        <v>8000</v>
      </c>
      <c r="G28" s="142">
        <f>333.33+144.44+555.56</f>
        <v>1033.33</v>
      </c>
      <c r="H28" s="142">
        <v>0</v>
      </c>
      <c r="I28" s="146">
        <f>SUM(C28:H28)</f>
        <v>10572.699999999999</v>
      </c>
      <c r="J28" s="143"/>
      <c r="K28" s="144"/>
      <c r="L28" s="144"/>
      <c r="M28" s="144"/>
      <c r="N28" s="144">
        <v>27.6718</v>
      </c>
      <c r="O28" s="144">
        <v>20.977610000000002</v>
      </c>
      <c r="P28" s="145">
        <f t="shared" si="1"/>
        <v>48.64941</v>
      </c>
      <c r="Q28" s="216"/>
      <c r="R28" s="184"/>
      <c r="S28" s="184">
        <v>29.33462</v>
      </c>
      <c r="T28" s="184"/>
      <c r="U28" s="184"/>
      <c r="Z28" s="417">
        <f>Z16-Z27</f>
        <v>556.3321563007795</v>
      </c>
      <c r="AB28" s="9">
        <v>41.962</v>
      </c>
      <c r="AC28" s="24">
        <f>N28/P28</f>
        <v>0.5688003204972064</v>
      </c>
      <c r="AD28" s="9">
        <f>AC28*AB28</f>
        <v>23.867999048703776</v>
      </c>
      <c r="AE28" s="9">
        <v>23.868</v>
      </c>
      <c r="AF28" s="9">
        <f>AB28-AE28</f>
        <v>18.094000000000005</v>
      </c>
    </row>
    <row r="29" spans="1:29" s="19" customFormat="1" ht="19.5" customHeight="1">
      <c r="A29" s="159"/>
      <c r="B29" s="160" t="s">
        <v>5</v>
      </c>
      <c r="C29" s="147">
        <f>SUM(C27:C28)</f>
        <v>1206.59</v>
      </c>
      <c r="D29" s="147">
        <f aca="true" t="shared" si="20" ref="D29:O29">SUM(D27:D28)</f>
        <v>0</v>
      </c>
      <c r="E29" s="147">
        <f>SUM(E27:E28)</f>
        <v>555.56</v>
      </c>
      <c r="F29" s="147">
        <f>F28</f>
        <v>8000</v>
      </c>
      <c r="G29" s="147">
        <f>SUM(G27:G28)</f>
        <v>1033.33</v>
      </c>
      <c r="H29" s="147">
        <f t="shared" si="20"/>
        <v>0</v>
      </c>
      <c r="I29" s="147">
        <f>SUM(I27:I28)</f>
        <v>10898.041839999998</v>
      </c>
      <c r="J29" s="148"/>
      <c r="K29" s="149">
        <f t="shared" si="20"/>
        <v>192.90900999999965</v>
      </c>
      <c r="L29" s="149">
        <f t="shared" si="20"/>
        <v>0</v>
      </c>
      <c r="M29" s="149">
        <f t="shared" si="20"/>
        <v>0</v>
      </c>
      <c r="N29" s="149">
        <f t="shared" si="20"/>
        <v>27.6718</v>
      </c>
      <c r="O29" s="149">
        <f t="shared" si="20"/>
        <v>20.977610000000002</v>
      </c>
      <c r="P29" s="149">
        <f>SUM(K29:O29)</f>
        <v>241.55841999999964</v>
      </c>
      <c r="Q29" s="217"/>
      <c r="R29" s="188"/>
      <c r="S29" s="149">
        <f>SUM(N29:R29)</f>
        <v>290.20782999999966</v>
      </c>
      <c r="T29" s="188"/>
      <c r="U29" s="188"/>
      <c r="AA29" s="19" t="s">
        <v>119</v>
      </c>
      <c r="AC29" s="19" t="s">
        <v>119</v>
      </c>
    </row>
    <row r="30" spans="1:26" s="9" customFormat="1" ht="15.75">
      <c r="A30" s="161"/>
      <c r="B30" s="162" t="s">
        <v>51</v>
      </c>
      <c r="C30" s="20">
        <f aca="true" t="shared" si="21" ref="C30:O30">C26+C29</f>
        <v>1712.6805897000002</v>
      </c>
      <c r="D30" s="20">
        <f t="shared" si="21"/>
        <v>0</v>
      </c>
      <c r="E30" s="20">
        <f>E29</f>
        <v>555.56</v>
      </c>
      <c r="F30" s="20">
        <f>F29</f>
        <v>8000</v>
      </c>
      <c r="G30" s="20">
        <f>G26+G29</f>
        <v>1033.33</v>
      </c>
      <c r="H30" s="20">
        <f t="shared" si="21"/>
        <v>0</v>
      </c>
      <c r="I30" s="20">
        <f>SUM(C30:H30)</f>
        <v>11301.570589699999</v>
      </c>
      <c r="J30" s="20">
        <f>J26</f>
        <v>0</v>
      </c>
      <c r="K30" s="21">
        <f t="shared" si="21"/>
        <v>6093.982939999999</v>
      </c>
      <c r="L30" s="21">
        <f t="shared" si="21"/>
        <v>322.8265</v>
      </c>
      <c r="M30" s="21">
        <f t="shared" si="21"/>
        <v>1938.3219499999998</v>
      </c>
      <c r="N30" s="21">
        <f t="shared" si="21"/>
        <v>196.33258999999995</v>
      </c>
      <c r="O30" s="21">
        <f t="shared" si="21"/>
        <v>207.3278</v>
      </c>
      <c r="P30" s="21">
        <f>P26+P29</f>
        <v>8758.79178</v>
      </c>
      <c r="Q30" s="193">
        <f>I30-P30</f>
        <v>2542.7788096999993</v>
      </c>
      <c r="R30" s="189">
        <v>5238.43376</v>
      </c>
      <c r="S30" s="21">
        <f>S26+S29</f>
        <v>4401.843115999998</v>
      </c>
      <c r="T30" s="189"/>
      <c r="U30" s="184">
        <f>P30-R30</f>
        <v>3520.3580199999997</v>
      </c>
      <c r="V30" s="183"/>
      <c r="Y30" s="9">
        <f>P30/146</f>
        <v>59.99172452054794</v>
      </c>
      <c r="Z30" s="24">
        <f>Z26+P27+P28</f>
        <v>8758.791803709602</v>
      </c>
    </row>
    <row r="31" spans="1:26" s="9" customFormat="1" ht="22.5" customHeight="1">
      <c r="A31" s="178"/>
      <c r="B31" s="179"/>
      <c r="C31" s="179"/>
      <c r="D31" s="179"/>
      <c r="E31" s="179"/>
      <c r="F31" s="179"/>
      <c r="G31" s="179"/>
      <c r="H31" s="179"/>
      <c r="I31" s="230"/>
      <c r="J31" s="230">
        <f>K27+K31</f>
        <v>192.90900999999965</v>
      </c>
      <c r="K31" s="174">
        <f>P33-P30</f>
        <v>0</v>
      </c>
      <c r="M31" s="24"/>
      <c r="N31" s="144">
        <f>O31-P30</f>
        <v>2754.2082200000004</v>
      </c>
      <c r="O31" s="144">
        <f>11513</f>
        <v>11513</v>
      </c>
      <c r="P31" s="23">
        <v>8517.23337164443</v>
      </c>
      <c r="Q31" s="23"/>
      <c r="R31" s="193">
        <f>R24-S24</f>
        <v>-57.77446583149343</v>
      </c>
      <c r="S31" s="193">
        <f>R31+R17</f>
        <v>43.01534379584443</v>
      </c>
      <c r="T31" s="219"/>
      <c r="Y31" s="24">
        <v>7486.3369</v>
      </c>
      <c r="Z31" s="24">
        <f>P31-Z26</f>
        <v>-1.2065172995789908E-05</v>
      </c>
    </row>
    <row r="32" spans="1:28" s="9" customFormat="1" ht="36.75" customHeight="1">
      <c r="A32" s="290"/>
      <c r="B32" s="290"/>
      <c r="C32" s="290"/>
      <c r="D32" s="290"/>
      <c r="E32" s="290"/>
      <c r="F32" s="290"/>
      <c r="G32" s="290"/>
      <c r="H32" s="290"/>
      <c r="I32" s="290" t="s">
        <v>119</v>
      </c>
      <c r="J32" s="290"/>
      <c r="K32" s="290">
        <v>4864941</v>
      </c>
      <c r="M32" s="24"/>
      <c r="N32" s="157"/>
      <c r="O32" s="289">
        <f>P26/P30</f>
        <v>0.9724210340801138</v>
      </c>
      <c r="P32" s="23">
        <f>P31*O32</f>
        <v>8282.336882756132</v>
      </c>
      <c r="Q32" s="267"/>
      <c r="Y32" s="24">
        <f>Y31+P29</f>
        <v>7727.89532</v>
      </c>
      <c r="AB32" s="24">
        <f>P30+800</f>
        <v>9558.79178</v>
      </c>
    </row>
    <row r="33" spans="2:17" s="9" customFormat="1" ht="18" customHeight="1">
      <c r="B33" s="19"/>
      <c r="C33" s="184"/>
      <c r="D33" s="244"/>
      <c r="K33" s="167">
        <f>K32/100000</f>
        <v>48.64941</v>
      </c>
      <c r="M33" s="24"/>
      <c r="N33" s="101" t="s">
        <v>134</v>
      </c>
      <c r="P33" s="23">
        <v>8758.79178</v>
      </c>
      <c r="Q33" s="23"/>
    </row>
    <row r="34" spans="2:27" s="9" customFormat="1" ht="20.25" customHeight="1">
      <c r="B34" s="152"/>
      <c r="C34" s="152"/>
      <c r="D34" s="152"/>
      <c r="E34" s="152"/>
      <c r="F34" s="152"/>
      <c r="G34" s="152"/>
      <c r="H34" s="152"/>
      <c r="I34" s="152"/>
      <c r="J34" s="152"/>
      <c r="K34" s="418">
        <f>N29+O29</f>
        <v>48.64941</v>
      </c>
      <c r="L34" s="152" t="s">
        <v>119</v>
      </c>
      <c r="M34" s="152"/>
      <c r="N34" s="103" t="s">
        <v>135</v>
      </c>
      <c r="O34" s="152"/>
      <c r="P34" s="152"/>
      <c r="Q34" s="152"/>
      <c r="AA34" s="9" t="s">
        <v>119</v>
      </c>
    </row>
    <row r="35" spans="4:14" s="9" customFormat="1" ht="15.75">
      <c r="D35" s="22"/>
      <c r="J35" s="184">
        <f>N29/K34</f>
        <v>0.5688003204972064</v>
      </c>
      <c r="K35" s="184">
        <f>O29/K34</f>
        <v>0.4311996795027936</v>
      </c>
      <c r="N35" s="103" t="s">
        <v>115</v>
      </c>
    </row>
    <row r="36" spans="2:17" s="9" customFormat="1" ht="18.75">
      <c r="B36" s="19"/>
      <c r="D36" s="22"/>
      <c r="J36" s="9">
        <v>27.6718</v>
      </c>
      <c r="K36" s="24">
        <f>K33-J36</f>
        <v>20.977610000000002</v>
      </c>
      <c r="M36" s="153"/>
      <c r="N36" s="105" t="s">
        <v>136</v>
      </c>
      <c r="O36" s="154"/>
      <c r="P36" s="154"/>
      <c r="Q36" s="154"/>
    </row>
    <row r="37" spans="2:17" s="9" customFormat="1" ht="18.75">
      <c r="B37" s="19"/>
      <c r="D37" s="22"/>
      <c r="F37" s="185"/>
      <c r="G37" s="185"/>
      <c r="H37" s="186"/>
      <c r="M37" s="153"/>
      <c r="N37" s="103" t="s">
        <v>117</v>
      </c>
      <c r="O37" s="154"/>
      <c r="P37" s="154"/>
      <c r="Q37" s="154"/>
    </row>
    <row r="38" spans="3:8" ht="15">
      <c r="C38" s="243"/>
      <c r="F38" s="187"/>
      <c r="G38" s="187"/>
      <c r="H38" s="186"/>
    </row>
    <row r="43" ht="15">
      <c r="Q43" s="4" t="s">
        <v>119</v>
      </c>
    </row>
  </sheetData>
  <sheetProtection/>
  <mergeCells count="30">
    <mergeCell ref="V10:V12"/>
    <mergeCell ref="W10:W12"/>
    <mergeCell ref="R10:R12"/>
    <mergeCell ref="S10:S12"/>
    <mergeCell ref="T10:T12"/>
    <mergeCell ref="U10:U12"/>
    <mergeCell ref="Q10:Q12"/>
    <mergeCell ref="A9:A11"/>
    <mergeCell ref="I9:I11"/>
    <mergeCell ref="K9:P9"/>
    <mergeCell ref="J9:J11"/>
    <mergeCell ref="K10:K11"/>
    <mergeCell ref="L10:L11"/>
    <mergeCell ref="M10:M11"/>
    <mergeCell ref="P10:P11"/>
    <mergeCell ref="N10:O10"/>
    <mergeCell ref="N1:P1"/>
    <mergeCell ref="A2:P2"/>
    <mergeCell ref="A4:P4"/>
    <mergeCell ref="A6:P6"/>
    <mergeCell ref="H9:H11"/>
    <mergeCell ref="F9:G9"/>
    <mergeCell ref="F10:F11"/>
    <mergeCell ref="G10:G11"/>
    <mergeCell ref="F26:G26"/>
    <mergeCell ref="E10:E11"/>
    <mergeCell ref="B9:B11"/>
    <mergeCell ref="C9:C11"/>
    <mergeCell ref="D10:D11"/>
    <mergeCell ref="D9:E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3"/>
  <colBreaks count="1" manualBreakCount="1">
    <brk id="17" max="3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6"/>
  <sheetViews>
    <sheetView view="pageBreakPreview" zoomScale="85" zoomScaleNormal="85" zoomScaleSheetLayoutView="85" zoomScalePageLayoutView="0" workbookViewId="0" topLeftCell="AO1">
      <pane ySplit="12" topLeftCell="BM13" activePane="bottomLeft" state="frozen"/>
      <selection pane="topLeft" activeCell="I17" sqref="I17"/>
      <selection pane="bottomLeft" activeCell="BE14" sqref="BE14:BF14"/>
    </sheetView>
  </sheetViews>
  <sheetFormatPr defaultColWidth="9.140625" defaultRowHeight="15"/>
  <cols>
    <col min="1" max="1" width="4.140625" style="52" customWidth="1"/>
    <col min="2" max="2" width="18.57421875" style="71" customWidth="1"/>
    <col min="3" max="4" width="7.57421875" style="52" customWidth="1"/>
    <col min="5" max="5" width="9.57421875" style="52" customWidth="1"/>
    <col min="6" max="18" width="7.57421875" style="52" customWidth="1"/>
    <col min="19" max="19" width="8.421875" style="52" customWidth="1"/>
    <col min="20" max="20" width="7.57421875" style="52" customWidth="1"/>
    <col min="21" max="26" width="8.00390625" style="52" customWidth="1"/>
    <col min="27" max="27" width="9.00390625" style="52" customWidth="1"/>
    <col min="28" max="29" width="8.00390625" style="52" customWidth="1"/>
    <col min="30" max="30" width="9.57421875" style="52" customWidth="1"/>
    <col min="31" max="38" width="8.00390625" style="52" customWidth="1"/>
    <col min="39" max="40" width="7.00390625" style="52" customWidth="1"/>
    <col min="41" max="41" width="7.57421875" style="52" customWidth="1"/>
    <col min="42" max="42" width="6.28125" style="52" customWidth="1"/>
    <col min="43" max="43" width="6.7109375" style="52" customWidth="1"/>
    <col min="44" max="44" width="7.00390625" style="52" customWidth="1"/>
    <col min="45" max="45" width="6.00390625" style="52" customWidth="1"/>
    <col min="46" max="46" width="6.28125" style="52" customWidth="1"/>
    <col min="47" max="47" width="7.57421875" style="52" customWidth="1"/>
    <col min="48" max="48" width="7.28125" style="52" customWidth="1"/>
    <col min="49" max="49" width="6.421875" style="52" customWidth="1"/>
    <col min="50" max="50" width="7.57421875" style="52" customWidth="1"/>
    <col min="51" max="51" width="6.00390625" style="52" customWidth="1"/>
    <col min="52" max="52" width="6.28125" style="52" customWidth="1"/>
    <col min="53" max="53" width="7.57421875" style="52" customWidth="1"/>
    <col min="54" max="54" width="6.28125" style="52" customWidth="1"/>
    <col min="55" max="55" width="6.57421875" style="52" customWidth="1"/>
    <col min="56" max="56" width="7.00390625" style="52" customWidth="1"/>
    <col min="57" max="57" width="6.140625" style="52" customWidth="1"/>
    <col min="58" max="59" width="7.00390625" style="52" customWidth="1"/>
    <col min="60" max="60" width="6.57421875" style="52" customWidth="1"/>
    <col min="61" max="61" width="7.140625" style="52" customWidth="1"/>
    <col min="62" max="62" width="6.7109375" style="52" customWidth="1"/>
    <col min="63" max="16384" width="9.140625" style="52" customWidth="1"/>
  </cols>
  <sheetData>
    <row r="1" spans="1:62" s="48" customFormat="1" ht="16.5">
      <c r="A1" s="46"/>
      <c r="B1" s="47"/>
      <c r="Q1" s="323" t="s">
        <v>110</v>
      </c>
      <c r="R1" s="323"/>
      <c r="S1" s="323"/>
      <c r="T1" s="323"/>
      <c r="AJ1" s="323" t="s">
        <v>110</v>
      </c>
      <c r="AK1" s="323"/>
      <c r="AL1" s="323"/>
      <c r="AM1" s="49"/>
      <c r="AN1" s="49"/>
      <c r="BH1" s="323" t="s">
        <v>110</v>
      </c>
      <c r="BI1" s="323"/>
      <c r="BJ1" s="323"/>
    </row>
    <row r="2" spans="1:62" s="50" customFormat="1" ht="22.5" customHeight="1">
      <c r="A2" s="368" t="s">
        <v>138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 t="s">
        <v>138</v>
      </c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 t="s">
        <v>138</v>
      </c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</row>
    <row r="3" spans="1:40" ht="15" customHeight="1">
      <c r="A3" s="51"/>
      <c r="B3" s="51"/>
      <c r="U3" s="51"/>
      <c r="V3" s="51"/>
      <c r="AM3" s="51"/>
      <c r="AN3" s="51"/>
    </row>
    <row r="4" spans="1:62" s="53" customFormat="1" ht="19.5" customHeight="1">
      <c r="A4" s="369" t="s">
        <v>37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 t="s">
        <v>37</v>
      </c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 t="s">
        <v>37</v>
      </c>
      <c r="AN4" s="369"/>
      <c r="AO4" s="369"/>
      <c r="AP4" s="369"/>
      <c r="AQ4" s="369"/>
      <c r="AR4" s="369"/>
      <c r="AS4" s="369"/>
      <c r="AT4" s="369"/>
      <c r="AU4" s="369"/>
      <c r="AV4" s="369"/>
      <c r="AW4" s="369"/>
      <c r="AX4" s="369"/>
      <c r="AY4" s="369"/>
      <c r="AZ4" s="369"/>
      <c r="BA4" s="369"/>
      <c r="BB4" s="369"/>
      <c r="BC4" s="369"/>
      <c r="BD4" s="369"/>
      <c r="BE4" s="369"/>
      <c r="BF4" s="369"/>
      <c r="BG4" s="369"/>
      <c r="BH4" s="369"/>
      <c r="BI4" s="369"/>
      <c r="BJ4" s="369"/>
    </row>
    <row r="5" spans="1:40" ht="13.5" customHeight="1">
      <c r="A5" s="54"/>
      <c r="B5" s="54"/>
      <c r="U5" s="54"/>
      <c r="V5" s="54"/>
      <c r="AM5" s="54"/>
      <c r="AN5" s="54"/>
    </row>
    <row r="6" spans="1:62" s="55" customFormat="1" ht="22.5" customHeight="1">
      <c r="A6" s="366" t="s">
        <v>141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 t="s">
        <v>141</v>
      </c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 t="s">
        <v>141</v>
      </c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366"/>
      <c r="BJ6" s="366"/>
    </row>
    <row r="7" spans="1:2" ht="13.5" customHeight="1">
      <c r="A7" s="54"/>
      <c r="B7" s="54"/>
    </row>
    <row r="8" spans="1:2" ht="21" customHeight="1">
      <c r="A8" s="56" t="s">
        <v>38</v>
      </c>
      <c r="B8" s="54"/>
    </row>
    <row r="9" spans="2:62" ht="20.25">
      <c r="B9" s="52"/>
      <c r="C9" s="367">
        <v>1</v>
      </c>
      <c r="D9" s="367"/>
      <c r="E9" s="367"/>
      <c r="F9" s="367"/>
      <c r="G9" s="367"/>
      <c r="H9" s="367"/>
      <c r="I9" s="367">
        <v>2</v>
      </c>
      <c r="J9" s="367"/>
      <c r="K9" s="367"/>
      <c r="L9" s="367"/>
      <c r="M9" s="367"/>
      <c r="N9" s="367"/>
      <c r="O9" s="367">
        <v>3</v>
      </c>
      <c r="P9" s="367"/>
      <c r="Q9" s="367"/>
      <c r="R9" s="367"/>
      <c r="S9" s="367"/>
      <c r="T9" s="367"/>
      <c r="U9" s="367">
        <v>4</v>
      </c>
      <c r="V9" s="367"/>
      <c r="W9" s="367"/>
      <c r="X9" s="367"/>
      <c r="Y9" s="367"/>
      <c r="Z9" s="367"/>
      <c r="AA9" s="367">
        <v>5</v>
      </c>
      <c r="AB9" s="367"/>
      <c r="AC9" s="367"/>
      <c r="AD9" s="367"/>
      <c r="AE9" s="367"/>
      <c r="AF9" s="367"/>
      <c r="AG9" s="370">
        <v>6</v>
      </c>
      <c r="AH9" s="370"/>
      <c r="AI9" s="370"/>
      <c r="AJ9" s="370"/>
      <c r="AK9" s="370"/>
      <c r="AL9" s="370"/>
      <c r="AM9" s="370">
        <v>7</v>
      </c>
      <c r="AN9" s="370"/>
      <c r="AO9" s="370"/>
      <c r="AP9" s="370"/>
      <c r="AQ9" s="370"/>
      <c r="AR9" s="370"/>
      <c r="AS9" s="370">
        <v>8</v>
      </c>
      <c r="AT9" s="370"/>
      <c r="AU9" s="370"/>
      <c r="AV9" s="370"/>
      <c r="AW9" s="370"/>
      <c r="AX9" s="370"/>
      <c r="AY9" s="370">
        <v>9</v>
      </c>
      <c r="AZ9" s="370"/>
      <c r="BA9" s="370"/>
      <c r="BB9" s="370"/>
      <c r="BC9" s="370"/>
      <c r="BD9" s="370"/>
      <c r="BE9" s="382">
        <v>10</v>
      </c>
      <c r="BF9" s="382"/>
      <c r="BG9" s="382"/>
      <c r="BH9" s="382"/>
      <c r="BI9" s="382"/>
      <c r="BJ9" s="382"/>
    </row>
    <row r="10" spans="1:62" s="57" customFormat="1" ht="22.5" customHeight="1">
      <c r="A10" s="373" t="s">
        <v>0</v>
      </c>
      <c r="B10" s="376" t="s">
        <v>111</v>
      </c>
      <c r="C10" s="362" t="s">
        <v>58</v>
      </c>
      <c r="D10" s="362"/>
      <c r="E10" s="362"/>
      <c r="F10" s="362"/>
      <c r="G10" s="362"/>
      <c r="H10" s="362"/>
      <c r="I10" s="379" t="s">
        <v>59</v>
      </c>
      <c r="J10" s="380"/>
      <c r="K10" s="380"/>
      <c r="L10" s="380"/>
      <c r="M10" s="380"/>
      <c r="N10" s="381"/>
      <c r="O10" s="379" t="s">
        <v>60</v>
      </c>
      <c r="P10" s="380"/>
      <c r="Q10" s="380"/>
      <c r="R10" s="380"/>
      <c r="S10" s="380"/>
      <c r="T10" s="381"/>
      <c r="U10" s="379" t="s">
        <v>112</v>
      </c>
      <c r="V10" s="380"/>
      <c r="W10" s="380"/>
      <c r="X10" s="380"/>
      <c r="Y10" s="380"/>
      <c r="Z10" s="380"/>
      <c r="AA10" s="379" t="s">
        <v>61</v>
      </c>
      <c r="AB10" s="380"/>
      <c r="AC10" s="380"/>
      <c r="AD10" s="380"/>
      <c r="AE10" s="380"/>
      <c r="AF10" s="380"/>
      <c r="AG10" s="362" t="s">
        <v>62</v>
      </c>
      <c r="AH10" s="362"/>
      <c r="AI10" s="362"/>
      <c r="AJ10" s="362"/>
      <c r="AK10" s="362"/>
      <c r="AL10" s="362"/>
      <c r="AM10" s="362" t="s">
        <v>63</v>
      </c>
      <c r="AN10" s="362"/>
      <c r="AO10" s="362"/>
      <c r="AP10" s="362"/>
      <c r="AQ10" s="362"/>
      <c r="AR10" s="362"/>
      <c r="AS10" s="362" t="s">
        <v>64</v>
      </c>
      <c r="AT10" s="362"/>
      <c r="AU10" s="362"/>
      <c r="AV10" s="362"/>
      <c r="AW10" s="362"/>
      <c r="AX10" s="362"/>
      <c r="AY10" s="362" t="s">
        <v>65</v>
      </c>
      <c r="AZ10" s="362"/>
      <c r="BA10" s="362"/>
      <c r="BB10" s="362"/>
      <c r="BC10" s="362"/>
      <c r="BD10" s="362"/>
      <c r="BE10" s="362" t="s">
        <v>116</v>
      </c>
      <c r="BF10" s="362"/>
      <c r="BG10" s="362"/>
      <c r="BH10" s="362"/>
      <c r="BI10" s="362"/>
      <c r="BJ10" s="362"/>
    </row>
    <row r="11" spans="1:62" s="57" customFormat="1" ht="28.5" customHeight="1">
      <c r="A11" s="374"/>
      <c r="B11" s="377"/>
      <c r="C11" s="362" t="s">
        <v>66</v>
      </c>
      <c r="D11" s="362"/>
      <c r="E11" s="362"/>
      <c r="F11" s="362" t="s">
        <v>67</v>
      </c>
      <c r="G11" s="362"/>
      <c r="H11" s="362"/>
      <c r="I11" s="362" t="s">
        <v>66</v>
      </c>
      <c r="J11" s="362"/>
      <c r="K11" s="362"/>
      <c r="L11" s="362" t="s">
        <v>67</v>
      </c>
      <c r="M11" s="362"/>
      <c r="N11" s="362"/>
      <c r="O11" s="362" t="s">
        <v>66</v>
      </c>
      <c r="P11" s="362"/>
      <c r="Q11" s="362"/>
      <c r="R11" s="362" t="s">
        <v>67</v>
      </c>
      <c r="S11" s="362"/>
      <c r="T11" s="362"/>
      <c r="U11" s="362" t="s">
        <v>66</v>
      </c>
      <c r="V11" s="362"/>
      <c r="W11" s="362"/>
      <c r="X11" s="362" t="s">
        <v>67</v>
      </c>
      <c r="Y11" s="362"/>
      <c r="Z11" s="362"/>
      <c r="AA11" s="362" t="s">
        <v>66</v>
      </c>
      <c r="AB11" s="362"/>
      <c r="AC11" s="362"/>
      <c r="AD11" s="362" t="s">
        <v>67</v>
      </c>
      <c r="AE11" s="362"/>
      <c r="AF11" s="362"/>
      <c r="AG11" s="362" t="s">
        <v>66</v>
      </c>
      <c r="AH11" s="362"/>
      <c r="AI11" s="362"/>
      <c r="AJ11" s="362" t="s">
        <v>67</v>
      </c>
      <c r="AK11" s="362"/>
      <c r="AL11" s="362"/>
      <c r="AM11" s="362" t="s">
        <v>66</v>
      </c>
      <c r="AN11" s="362"/>
      <c r="AO11" s="362"/>
      <c r="AP11" s="362" t="s">
        <v>67</v>
      </c>
      <c r="AQ11" s="362"/>
      <c r="AR11" s="362"/>
      <c r="AS11" s="362" t="s">
        <v>66</v>
      </c>
      <c r="AT11" s="362"/>
      <c r="AU11" s="362"/>
      <c r="AV11" s="362" t="s">
        <v>67</v>
      </c>
      <c r="AW11" s="362"/>
      <c r="AX11" s="362"/>
      <c r="AY11" s="362" t="s">
        <v>66</v>
      </c>
      <c r="AZ11" s="362"/>
      <c r="BA11" s="362"/>
      <c r="BB11" s="362" t="s">
        <v>67</v>
      </c>
      <c r="BC11" s="362"/>
      <c r="BD11" s="362"/>
      <c r="BE11" s="362" t="s">
        <v>66</v>
      </c>
      <c r="BF11" s="362"/>
      <c r="BG11" s="362"/>
      <c r="BH11" s="362" t="s">
        <v>67</v>
      </c>
      <c r="BI11" s="362"/>
      <c r="BJ11" s="362"/>
    </row>
    <row r="12" spans="1:62" s="58" customFormat="1" ht="28.5" customHeight="1">
      <c r="A12" s="375"/>
      <c r="B12" s="378"/>
      <c r="C12" s="365" t="s">
        <v>68</v>
      </c>
      <c r="D12" s="365"/>
      <c r="E12" s="363" t="s">
        <v>69</v>
      </c>
      <c r="F12" s="365" t="s">
        <v>68</v>
      </c>
      <c r="G12" s="365"/>
      <c r="H12" s="363" t="s">
        <v>69</v>
      </c>
      <c r="I12" s="365" t="s">
        <v>68</v>
      </c>
      <c r="J12" s="365"/>
      <c r="K12" s="363" t="s">
        <v>69</v>
      </c>
      <c r="L12" s="365" t="s">
        <v>68</v>
      </c>
      <c r="M12" s="365"/>
      <c r="N12" s="363" t="s">
        <v>69</v>
      </c>
      <c r="O12" s="365" t="s">
        <v>68</v>
      </c>
      <c r="P12" s="365"/>
      <c r="Q12" s="363" t="s">
        <v>69</v>
      </c>
      <c r="R12" s="365" t="s">
        <v>68</v>
      </c>
      <c r="S12" s="365"/>
      <c r="T12" s="363" t="s">
        <v>69</v>
      </c>
      <c r="U12" s="365" t="s">
        <v>68</v>
      </c>
      <c r="V12" s="365"/>
      <c r="W12" s="363" t="s">
        <v>69</v>
      </c>
      <c r="X12" s="365" t="s">
        <v>68</v>
      </c>
      <c r="Y12" s="365"/>
      <c r="Z12" s="363" t="s">
        <v>69</v>
      </c>
      <c r="AA12" s="365" t="s">
        <v>68</v>
      </c>
      <c r="AB12" s="365"/>
      <c r="AC12" s="363" t="s">
        <v>69</v>
      </c>
      <c r="AD12" s="365" t="s">
        <v>68</v>
      </c>
      <c r="AE12" s="365"/>
      <c r="AF12" s="363" t="s">
        <v>69</v>
      </c>
      <c r="AG12" s="365" t="s">
        <v>68</v>
      </c>
      <c r="AH12" s="365"/>
      <c r="AI12" s="363" t="s">
        <v>69</v>
      </c>
      <c r="AJ12" s="365" t="s">
        <v>68</v>
      </c>
      <c r="AK12" s="365"/>
      <c r="AL12" s="363" t="s">
        <v>69</v>
      </c>
      <c r="AM12" s="365" t="s">
        <v>68</v>
      </c>
      <c r="AN12" s="365"/>
      <c r="AO12" s="363" t="s">
        <v>69</v>
      </c>
      <c r="AP12" s="365" t="s">
        <v>68</v>
      </c>
      <c r="AQ12" s="365"/>
      <c r="AR12" s="363" t="s">
        <v>69</v>
      </c>
      <c r="AS12" s="365" t="s">
        <v>68</v>
      </c>
      <c r="AT12" s="365"/>
      <c r="AU12" s="363" t="s">
        <v>69</v>
      </c>
      <c r="AV12" s="365" t="s">
        <v>68</v>
      </c>
      <c r="AW12" s="365"/>
      <c r="AX12" s="363" t="s">
        <v>69</v>
      </c>
      <c r="AY12" s="365" t="s">
        <v>68</v>
      </c>
      <c r="AZ12" s="365"/>
      <c r="BA12" s="363" t="s">
        <v>69</v>
      </c>
      <c r="BB12" s="365" t="s">
        <v>68</v>
      </c>
      <c r="BC12" s="365"/>
      <c r="BD12" s="363" t="s">
        <v>69</v>
      </c>
      <c r="BE12" s="365" t="s">
        <v>68</v>
      </c>
      <c r="BF12" s="365"/>
      <c r="BG12" s="363" t="s">
        <v>69</v>
      </c>
      <c r="BH12" s="365" t="s">
        <v>68</v>
      </c>
      <c r="BI12" s="365"/>
      <c r="BJ12" s="363" t="s">
        <v>69</v>
      </c>
    </row>
    <row r="13" spans="1:62" s="62" customFormat="1" ht="13.5" customHeight="1">
      <c r="A13" s="59"/>
      <c r="B13" s="60"/>
      <c r="C13" s="61" t="s">
        <v>70</v>
      </c>
      <c r="D13" s="61" t="s">
        <v>71</v>
      </c>
      <c r="E13" s="364"/>
      <c r="F13" s="61" t="s">
        <v>70</v>
      </c>
      <c r="G13" s="61" t="s">
        <v>71</v>
      </c>
      <c r="H13" s="364"/>
      <c r="I13" s="61" t="s">
        <v>70</v>
      </c>
      <c r="J13" s="61" t="s">
        <v>72</v>
      </c>
      <c r="K13" s="364"/>
      <c r="L13" s="61" t="s">
        <v>70</v>
      </c>
      <c r="M13" s="61" t="s">
        <v>72</v>
      </c>
      <c r="N13" s="364"/>
      <c r="O13" s="61" t="s">
        <v>70</v>
      </c>
      <c r="P13" s="61" t="s">
        <v>73</v>
      </c>
      <c r="Q13" s="364"/>
      <c r="R13" s="61" t="s">
        <v>70</v>
      </c>
      <c r="S13" s="61" t="s">
        <v>73</v>
      </c>
      <c r="T13" s="364"/>
      <c r="U13" s="61" t="s">
        <v>70</v>
      </c>
      <c r="V13" s="61" t="s">
        <v>113</v>
      </c>
      <c r="W13" s="364"/>
      <c r="X13" s="61" t="s">
        <v>70</v>
      </c>
      <c r="Y13" s="61" t="s">
        <v>113</v>
      </c>
      <c r="Z13" s="364"/>
      <c r="AA13" s="61" t="s">
        <v>70</v>
      </c>
      <c r="AB13" s="61" t="s">
        <v>71</v>
      </c>
      <c r="AC13" s="364"/>
      <c r="AD13" s="61" t="s">
        <v>70</v>
      </c>
      <c r="AE13" s="61" t="s">
        <v>71</v>
      </c>
      <c r="AF13" s="364"/>
      <c r="AG13" s="61" t="s">
        <v>70</v>
      </c>
      <c r="AH13" s="61" t="s">
        <v>72</v>
      </c>
      <c r="AI13" s="364"/>
      <c r="AJ13" s="61" t="s">
        <v>70</v>
      </c>
      <c r="AK13" s="61" t="s">
        <v>72</v>
      </c>
      <c r="AL13" s="364"/>
      <c r="AM13" s="61" t="s">
        <v>70</v>
      </c>
      <c r="AN13" s="61" t="s">
        <v>73</v>
      </c>
      <c r="AO13" s="364"/>
      <c r="AP13" s="61" t="s">
        <v>70</v>
      </c>
      <c r="AQ13" s="61" t="s">
        <v>73</v>
      </c>
      <c r="AR13" s="364"/>
      <c r="AS13" s="61" t="s">
        <v>70</v>
      </c>
      <c r="AT13" s="61" t="s">
        <v>73</v>
      </c>
      <c r="AU13" s="364"/>
      <c r="AV13" s="61" t="s">
        <v>70</v>
      </c>
      <c r="AW13" s="61" t="s">
        <v>73</v>
      </c>
      <c r="AX13" s="364"/>
      <c r="AY13" s="371" t="s">
        <v>70</v>
      </c>
      <c r="AZ13" s="372"/>
      <c r="BA13" s="364"/>
      <c r="BB13" s="371" t="s">
        <v>70</v>
      </c>
      <c r="BC13" s="372"/>
      <c r="BD13" s="364"/>
      <c r="BE13" s="371" t="s">
        <v>70</v>
      </c>
      <c r="BF13" s="372"/>
      <c r="BG13" s="364"/>
      <c r="BH13" s="371" t="s">
        <v>70</v>
      </c>
      <c r="BI13" s="372"/>
      <c r="BJ13" s="364"/>
    </row>
    <row r="14" spans="1:65" s="69" customFormat="1" ht="90" customHeight="1">
      <c r="A14" s="63"/>
      <c r="B14" s="64" t="s">
        <v>114</v>
      </c>
      <c r="C14" s="65">
        <v>432</v>
      </c>
      <c r="D14" s="66">
        <v>710257.413333333</v>
      </c>
      <c r="E14" s="66">
        <v>331.44534</v>
      </c>
      <c r="F14" s="254">
        <v>560</v>
      </c>
      <c r="G14" s="66">
        <v>885649.114</v>
      </c>
      <c r="H14" s="66">
        <v>341.82837</v>
      </c>
      <c r="I14" s="65">
        <v>110</v>
      </c>
      <c r="J14" s="66">
        <v>499.89352941176</v>
      </c>
      <c r="K14" s="66">
        <v>80.22016</v>
      </c>
      <c r="L14" s="254">
        <v>405</v>
      </c>
      <c r="M14" s="66">
        <v>1748.5569</v>
      </c>
      <c r="N14" s="66">
        <v>264.11259</v>
      </c>
      <c r="O14" s="65">
        <v>259</v>
      </c>
      <c r="P14" s="66">
        <v>310.45979</v>
      </c>
      <c r="Q14" s="66">
        <v>214.0461</v>
      </c>
      <c r="R14" s="254">
        <v>349</v>
      </c>
      <c r="S14" s="66">
        <v>391.033077315412</v>
      </c>
      <c r="T14" s="66">
        <v>193.58928</v>
      </c>
      <c r="U14" s="65">
        <v>214</v>
      </c>
      <c r="V14" s="66">
        <v>475.2078</v>
      </c>
      <c r="W14" s="66">
        <v>116.53042</v>
      </c>
      <c r="X14" s="254">
        <v>166</v>
      </c>
      <c r="Y14" s="66">
        <v>365.80347854623</v>
      </c>
      <c r="Z14" s="66">
        <v>61.56026</v>
      </c>
      <c r="AA14" s="66">
        <v>123</v>
      </c>
      <c r="AB14" s="66">
        <v>86671.6888888889</v>
      </c>
      <c r="AC14" s="66">
        <v>98.67829</v>
      </c>
      <c r="AD14" s="255">
        <v>124</v>
      </c>
      <c r="AE14" s="66">
        <v>95496.40262337663</v>
      </c>
      <c r="AF14" s="66">
        <v>71.82672</v>
      </c>
      <c r="AG14" s="65">
        <v>833</v>
      </c>
      <c r="AH14" s="66">
        <v>2552.4695573472</v>
      </c>
      <c r="AI14" s="66">
        <v>914.36406</v>
      </c>
      <c r="AJ14" s="254">
        <v>696</v>
      </c>
      <c r="AK14" s="66">
        <v>2371.443013012</v>
      </c>
      <c r="AL14" s="66">
        <v>514.215</v>
      </c>
      <c r="AM14" s="65">
        <v>373</v>
      </c>
      <c r="AN14" s="66">
        <v>298.55241866838696</v>
      </c>
      <c r="AO14" s="66">
        <v>585.23056</v>
      </c>
      <c r="AP14" s="254">
        <v>499</v>
      </c>
      <c r="AQ14" s="66">
        <v>305.78558</v>
      </c>
      <c r="AR14" s="66">
        <v>686.1067300000001</v>
      </c>
      <c r="AS14" s="65">
        <v>917</v>
      </c>
      <c r="AT14" s="66">
        <v>1502.43441017794</v>
      </c>
      <c r="AU14" s="66">
        <v>1190.03414</v>
      </c>
      <c r="AV14" s="254">
        <v>1290</v>
      </c>
      <c r="AW14" s="66">
        <v>643.703427979525</v>
      </c>
      <c r="AX14" s="66">
        <f>1655.28782+79.84431</f>
        <v>1735.13213</v>
      </c>
      <c r="AY14" s="67">
        <v>0</v>
      </c>
      <c r="AZ14" s="68">
        <v>0</v>
      </c>
      <c r="BA14" s="68">
        <v>0</v>
      </c>
      <c r="BB14" s="67">
        <v>0</v>
      </c>
      <c r="BC14" s="68">
        <v>0</v>
      </c>
      <c r="BD14" s="68">
        <v>0</v>
      </c>
      <c r="BE14" s="383">
        <f>SUM(C14,I14,O14,U14,AA14,AG14,AM14,AS14,AY14)</f>
        <v>3261</v>
      </c>
      <c r="BF14" s="383"/>
      <c r="BG14" s="66">
        <f>SUM(E14,K14,Q14,W14,AC14,AI14,AO14,AU14,BA14)</f>
        <v>3530.54907</v>
      </c>
      <c r="BH14" s="383">
        <f>SUM(F14,L14,R14,X14,AD14,AJ14,AP14,AV14,BB14)</f>
        <v>4089</v>
      </c>
      <c r="BI14" s="383"/>
      <c r="BJ14" s="66">
        <f>SUM(H14,N14,T14,Z14,AF14,AL14,AR14,AX14,BD14)</f>
        <v>3868.37108</v>
      </c>
      <c r="BK14" s="245">
        <f>BG14+BJ14</f>
        <v>7398.92015</v>
      </c>
      <c r="BL14" s="69">
        <f>SUM('Part-II'!K30:M30)</f>
        <v>8355.131389999999</v>
      </c>
      <c r="BM14" s="309">
        <f>BL14-BK14</f>
        <v>956.2112399999987</v>
      </c>
    </row>
    <row r="15" spans="2:63" s="300" customFormat="1" ht="60" customHeight="1">
      <c r="B15" s="301"/>
      <c r="D15" s="70"/>
      <c r="G15" s="70"/>
      <c r="J15" s="70"/>
      <c r="M15" s="70"/>
      <c r="P15" s="70"/>
      <c r="S15" s="70"/>
      <c r="V15" s="70"/>
      <c r="Y15" s="70"/>
      <c r="AB15" s="70"/>
      <c r="AE15" s="70"/>
      <c r="AH15" s="70"/>
      <c r="AK15" s="70"/>
      <c r="AN15" s="70"/>
      <c r="AQ15" s="70"/>
      <c r="AT15" s="70"/>
      <c r="AW15" s="70"/>
      <c r="BE15" s="302"/>
      <c r="BF15" s="303"/>
      <c r="BG15" s="70"/>
      <c r="BH15" s="302"/>
      <c r="BI15" s="302"/>
      <c r="BJ15" s="70"/>
      <c r="BK15" s="245"/>
    </row>
    <row r="16" spans="2:63" s="288" customFormat="1" ht="62.25" customHeight="1">
      <c r="B16" s="293"/>
      <c r="C16" s="300"/>
      <c r="D16" s="70"/>
      <c r="E16" s="300"/>
      <c r="F16" s="300"/>
      <c r="G16" s="70"/>
      <c r="H16" s="300"/>
      <c r="I16" s="300"/>
      <c r="J16" s="70"/>
      <c r="K16" s="300"/>
      <c r="L16" s="300"/>
      <c r="M16" s="70"/>
      <c r="N16" s="300"/>
      <c r="O16" s="300"/>
      <c r="P16" s="70"/>
      <c r="Q16" s="300"/>
      <c r="R16" s="300"/>
      <c r="S16" s="70"/>
      <c r="T16" s="300"/>
      <c r="U16" s="300"/>
      <c r="V16" s="70"/>
      <c r="W16" s="300"/>
      <c r="X16" s="300"/>
      <c r="Y16" s="70"/>
      <c r="Z16" s="300"/>
      <c r="AA16" s="300"/>
      <c r="AB16" s="70"/>
      <c r="AC16" s="300"/>
      <c r="AD16" s="300"/>
      <c r="AE16" s="70"/>
      <c r="AF16" s="300"/>
      <c r="AG16" s="300"/>
      <c r="AH16" s="70"/>
      <c r="AI16" s="300"/>
      <c r="AJ16" s="300"/>
      <c r="AK16" s="70"/>
      <c r="AL16" s="300"/>
      <c r="AM16" s="300"/>
      <c r="AN16" s="70"/>
      <c r="AO16" s="300"/>
      <c r="AP16" s="300"/>
      <c r="AQ16" s="70"/>
      <c r="AR16" s="300"/>
      <c r="AS16" s="300"/>
      <c r="AT16" s="70"/>
      <c r="AU16" s="300"/>
      <c r="AV16" s="300"/>
      <c r="AW16" s="70"/>
      <c r="AX16" s="300"/>
      <c r="AY16" s="294"/>
      <c r="BE16" s="101"/>
      <c r="BF16" s="295"/>
      <c r="BG16" s="70"/>
      <c r="BH16" s="295"/>
      <c r="BI16" s="296"/>
      <c r="BJ16" s="70"/>
      <c r="BK16" s="245"/>
    </row>
    <row r="17" spans="51:62" s="190" customFormat="1" ht="18.75">
      <c r="AY17" s="315"/>
      <c r="AZ17" s="315"/>
      <c r="BA17" s="315"/>
      <c r="BE17" s="306"/>
      <c r="BF17" s="307"/>
      <c r="BG17" s="307"/>
      <c r="BH17" s="307"/>
      <c r="BI17" s="307"/>
      <c r="BJ17" s="307"/>
    </row>
    <row r="18" spans="2:62" s="304" customFormat="1" ht="18.75">
      <c r="B18" s="190"/>
      <c r="E18" s="190"/>
      <c r="H18" s="190"/>
      <c r="J18" s="190"/>
      <c r="K18" s="190"/>
      <c r="M18" s="190"/>
      <c r="N18" s="190"/>
      <c r="P18" s="190"/>
      <c r="Q18" s="190"/>
      <c r="S18" s="190"/>
      <c r="T18" s="190"/>
      <c r="V18" s="190"/>
      <c r="W18" s="190"/>
      <c r="Y18" s="190"/>
      <c r="Z18" s="190"/>
      <c r="AB18" s="190"/>
      <c r="AC18" s="190"/>
      <c r="AE18" s="190"/>
      <c r="AF18" s="190"/>
      <c r="AH18" s="190"/>
      <c r="AI18" s="190"/>
      <c r="AK18" s="190"/>
      <c r="AL18" s="190"/>
      <c r="AN18" s="190"/>
      <c r="AO18" s="190"/>
      <c r="AQ18" s="190"/>
      <c r="AR18" s="190"/>
      <c r="AT18" s="190"/>
      <c r="AU18" s="190"/>
      <c r="AW18" s="190"/>
      <c r="AX18" s="190"/>
      <c r="AZ18" s="305"/>
      <c r="BA18" s="305"/>
      <c r="BE18" s="306"/>
      <c r="BF18" s="307"/>
      <c r="BG18" s="307"/>
      <c r="BH18" s="307"/>
      <c r="BI18" s="308"/>
      <c r="BJ18" s="308"/>
    </row>
    <row r="19" spans="44:57" s="304" customFormat="1" ht="15.75">
      <c r="AR19" s="310"/>
      <c r="AS19" s="310"/>
      <c r="AT19" s="310"/>
      <c r="AU19" s="310"/>
      <c r="AV19" s="310"/>
      <c r="AW19" s="310"/>
      <c r="AX19" s="310"/>
      <c r="BE19" s="316" t="s">
        <v>136</v>
      </c>
    </row>
    <row r="20" spans="3:57" ht="16.5">
      <c r="C20" s="72"/>
      <c r="E20" s="72"/>
      <c r="F20" s="72"/>
      <c r="G20" s="72"/>
      <c r="I20" s="72"/>
      <c r="K20" s="72"/>
      <c r="L20" s="72"/>
      <c r="M20" s="72"/>
      <c r="O20" s="72"/>
      <c r="Q20" s="72"/>
      <c r="R20" s="72"/>
      <c r="S20" s="72"/>
      <c r="U20" s="72"/>
      <c r="W20" s="72"/>
      <c r="X20" s="72"/>
      <c r="Y20" s="72"/>
      <c r="AA20" s="72"/>
      <c r="AC20" s="72"/>
      <c r="AD20" s="72"/>
      <c r="AE20" s="72"/>
      <c r="AG20" s="72"/>
      <c r="AI20" s="72"/>
      <c r="AJ20" s="72"/>
      <c r="AK20" s="72"/>
      <c r="AM20" s="72"/>
      <c r="AO20" s="72"/>
      <c r="AP20" s="72"/>
      <c r="AQ20" s="72"/>
      <c r="AS20" s="72"/>
      <c r="AU20" s="72"/>
      <c r="AV20" s="72"/>
      <c r="AW20" s="72"/>
      <c r="BE20" s="103" t="s">
        <v>117</v>
      </c>
    </row>
    <row r="21" spans="3:49" ht="15">
      <c r="C21" s="72"/>
      <c r="E21" s="72"/>
      <c r="F21" s="72"/>
      <c r="G21" s="72"/>
      <c r="I21" s="72"/>
      <c r="K21" s="72"/>
      <c r="L21" s="72"/>
      <c r="M21" s="72"/>
      <c r="O21" s="72"/>
      <c r="Q21" s="72"/>
      <c r="R21" s="72"/>
      <c r="S21" s="72"/>
      <c r="U21" s="72"/>
      <c r="W21" s="72"/>
      <c r="X21" s="72"/>
      <c r="Y21" s="72"/>
      <c r="AA21" s="72"/>
      <c r="AC21" s="72"/>
      <c r="AD21" s="72"/>
      <c r="AE21" s="72"/>
      <c r="AG21" s="72"/>
      <c r="AI21" s="72"/>
      <c r="AJ21" s="72"/>
      <c r="AK21" s="72"/>
      <c r="AM21" s="72"/>
      <c r="AO21" s="72"/>
      <c r="AP21" s="72"/>
      <c r="AQ21" s="72"/>
      <c r="AS21" s="72"/>
      <c r="AU21" s="72"/>
      <c r="AV21" s="72"/>
      <c r="AW21" s="72"/>
    </row>
    <row r="22" spans="18:58" ht="15.75" customHeight="1">
      <c r="R22" s="322"/>
      <c r="S22" s="322"/>
      <c r="BF22" s="72"/>
    </row>
    <row r="23" spans="40:58" ht="15">
      <c r="AN23" s="72"/>
      <c r="AO23" s="163"/>
      <c r="AP23" s="72"/>
      <c r="AQ23" s="72"/>
      <c r="AR23" s="163"/>
      <c r="AS23" s="72"/>
      <c r="AT23" s="72"/>
      <c r="BF23" s="72"/>
    </row>
    <row r="24" spans="40:58" ht="15">
      <c r="AN24" s="72"/>
      <c r="AO24" s="163"/>
      <c r="AP24" s="72"/>
      <c r="AQ24" s="72"/>
      <c r="AR24" s="163"/>
      <c r="AS24" s="72"/>
      <c r="AT24" s="72"/>
      <c r="BF24" s="73"/>
    </row>
    <row r="25" spans="40:46" ht="15">
      <c r="AN25" s="72"/>
      <c r="AO25" s="163"/>
      <c r="AP25" s="72"/>
      <c r="AQ25" s="72"/>
      <c r="AR25" s="163"/>
      <c r="AS25" s="72"/>
      <c r="AT25" s="72"/>
    </row>
    <row r="26" spans="40:46" ht="15">
      <c r="AN26" s="72"/>
      <c r="AO26" s="163"/>
      <c r="AP26" s="72"/>
      <c r="AQ26" s="72"/>
      <c r="AR26" s="163"/>
      <c r="AS26" s="72"/>
      <c r="AT26" s="72"/>
    </row>
    <row r="27" spans="40:46" ht="15">
      <c r="AN27" s="72"/>
      <c r="AO27" s="163"/>
      <c r="AP27" s="72"/>
      <c r="AQ27" s="72"/>
      <c r="AR27" s="163"/>
      <c r="AS27" s="72"/>
      <c r="AT27" s="72"/>
    </row>
    <row r="28" spans="40:46" ht="15">
      <c r="AN28" s="72"/>
      <c r="AO28" s="163"/>
      <c r="AP28" s="72"/>
      <c r="AQ28" s="72"/>
      <c r="AR28" s="163"/>
      <c r="AS28" s="72"/>
      <c r="AT28" s="72"/>
    </row>
    <row r="29" spans="40:46" ht="15">
      <c r="AN29" s="72"/>
      <c r="AO29" s="163"/>
      <c r="AP29" s="72"/>
      <c r="AQ29" s="72"/>
      <c r="AR29" s="163"/>
      <c r="AS29" s="72"/>
      <c r="AT29" s="72"/>
    </row>
    <row r="30" spans="40:46" ht="15">
      <c r="AN30" s="72"/>
      <c r="AO30" s="163"/>
      <c r="AP30" s="72"/>
      <c r="AQ30" s="72"/>
      <c r="AR30" s="163"/>
      <c r="AS30" s="72"/>
      <c r="AT30" s="72"/>
    </row>
    <row r="31" spans="40:46" ht="15">
      <c r="AN31" s="72"/>
      <c r="AO31" s="163"/>
      <c r="AP31" s="72"/>
      <c r="AQ31" s="72"/>
      <c r="AR31" s="163"/>
      <c r="AS31" s="72"/>
      <c r="AT31" s="72"/>
    </row>
    <row r="32" spans="40:46" ht="15">
      <c r="AN32" s="72"/>
      <c r="AO32" s="163"/>
      <c r="AP32" s="72"/>
      <c r="AQ32" s="72"/>
      <c r="AR32" s="163"/>
      <c r="AS32" s="72"/>
      <c r="AT32" s="72"/>
    </row>
    <row r="33" spans="40:46" ht="15">
      <c r="AN33" s="72"/>
      <c r="AO33" s="163"/>
      <c r="AP33" s="72"/>
      <c r="AQ33" s="72"/>
      <c r="AR33" s="163"/>
      <c r="AS33" s="72"/>
      <c r="AT33" s="72"/>
    </row>
    <row r="34" spans="40:46" ht="15">
      <c r="AN34" s="72"/>
      <c r="AO34" s="163"/>
      <c r="AP34" s="72"/>
      <c r="AQ34" s="72"/>
      <c r="AR34" s="163"/>
      <c r="AS34" s="72"/>
      <c r="AT34" s="72"/>
    </row>
    <row r="35" spans="40:46" ht="15">
      <c r="AN35" s="72"/>
      <c r="AO35" s="163"/>
      <c r="AP35" s="72"/>
      <c r="AQ35" s="72"/>
      <c r="AR35" s="163"/>
      <c r="AS35" s="72"/>
      <c r="AT35" s="72"/>
    </row>
    <row r="36" spans="40:45" ht="15">
      <c r="AN36" s="72"/>
      <c r="AO36" s="72"/>
      <c r="AP36" s="72"/>
      <c r="AQ36" s="72"/>
      <c r="AR36" s="72"/>
      <c r="AS36" s="72"/>
    </row>
  </sheetData>
  <sheetProtection/>
  <mergeCells count="101">
    <mergeCell ref="BE14:BF14"/>
    <mergeCell ref="BH14:BI14"/>
    <mergeCell ref="BE12:BF12"/>
    <mergeCell ref="BE10:BJ10"/>
    <mergeCell ref="BH11:BJ11"/>
    <mergeCell ref="BH13:BI13"/>
    <mergeCell ref="BG12:BG13"/>
    <mergeCell ref="BH12:BI12"/>
    <mergeCell ref="BJ12:BJ13"/>
    <mergeCell ref="AM12:AN12"/>
    <mergeCell ref="AR12:AR13"/>
    <mergeCell ref="AY10:BD10"/>
    <mergeCell ref="AS12:AT12"/>
    <mergeCell ref="BB13:BC13"/>
    <mergeCell ref="BB12:BC12"/>
    <mergeCell ref="AV12:AW12"/>
    <mergeCell ref="AY11:BA11"/>
    <mergeCell ref="AY12:AZ12"/>
    <mergeCell ref="AU12:AU13"/>
    <mergeCell ref="AM2:BJ2"/>
    <mergeCell ref="AM4:BJ4"/>
    <mergeCell ref="AM6:BJ6"/>
    <mergeCell ref="BE11:BG11"/>
    <mergeCell ref="AS11:AU11"/>
    <mergeCell ref="BB11:BD11"/>
    <mergeCell ref="BE9:BJ9"/>
    <mergeCell ref="AM9:AR9"/>
    <mergeCell ref="AS9:AX9"/>
    <mergeCell ref="AS10:AX10"/>
    <mergeCell ref="AY9:BD9"/>
    <mergeCell ref="A10:A12"/>
    <mergeCell ref="B10:B12"/>
    <mergeCell ref="A4:T4"/>
    <mergeCell ref="I9:N9"/>
    <mergeCell ref="AA10:AF10"/>
    <mergeCell ref="AG10:AL10"/>
    <mergeCell ref="I10:N10"/>
    <mergeCell ref="O10:T10"/>
    <mergeCell ref="U10:Z10"/>
    <mergeCell ref="AV11:AX11"/>
    <mergeCell ref="AX12:AX13"/>
    <mergeCell ref="BE13:BF13"/>
    <mergeCell ref="AY13:AZ13"/>
    <mergeCell ref="BD12:BD13"/>
    <mergeCell ref="BA12:BA13"/>
    <mergeCell ref="F11:H11"/>
    <mergeCell ref="F12:G12"/>
    <mergeCell ref="U2:AL2"/>
    <mergeCell ref="U4:AL4"/>
    <mergeCell ref="U6:AL6"/>
    <mergeCell ref="O9:T9"/>
    <mergeCell ref="AG9:AL9"/>
    <mergeCell ref="U9:Z9"/>
    <mergeCell ref="AA9:AF9"/>
    <mergeCell ref="A2:T2"/>
    <mergeCell ref="T12:T13"/>
    <mergeCell ref="AA11:AC11"/>
    <mergeCell ref="C10:H10"/>
    <mergeCell ref="C12:D12"/>
    <mergeCell ref="H12:H13"/>
    <mergeCell ref="K12:K13"/>
    <mergeCell ref="I12:J12"/>
    <mergeCell ref="E12:E13"/>
    <mergeCell ref="I11:K11"/>
    <mergeCell ref="C11:E11"/>
    <mergeCell ref="A6:T6"/>
    <mergeCell ref="C9:H9"/>
    <mergeCell ref="AD12:AE12"/>
    <mergeCell ref="AF12:AF13"/>
    <mergeCell ref="X12:Y12"/>
    <mergeCell ref="Z12:Z13"/>
    <mergeCell ref="U11:W11"/>
    <mergeCell ref="R12:S12"/>
    <mergeCell ref="AC12:AC13"/>
    <mergeCell ref="AA12:AB12"/>
    <mergeCell ref="X11:Z11"/>
    <mergeCell ref="R11:T11"/>
    <mergeCell ref="O11:Q11"/>
    <mergeCell ref="AJ11:AL11"/>
    <mergeCell ref="AG11:AI11"/>
    <mergeCell ref="AD11:AF11"/>
    <mergeCell ref="L11:N11"/>
    <mergeCell ref="L12:M12"/>
    <mergeCell ref="AG12:AH12"/>
    <mergeCell ref="AJ12:AK12"/>
    <mergeCell ref="AI12:AI13"/>
    <mergeCell ref="N12:N13"/>
    <mergeCell ref="W12:W13"/>
    <mergeCell ref="Q12:Q13"/>
    <mergeCell ref="U12:V12"/>
    <mergeCell ref="O12:P12"/>
    <mergeCell ref="R22:S22"/>
    <mergeCell ref="BH1:BJ1"/>
    <mergeCell ref="AM11:AO11"/>
    <mergeCell ref="AM10:AR10"/>
    <mergeCell ref="AL12:AL13"/>
    <mergeCell ref="AP11:AR11"/>
    <mergeCell ref="AP12:AQ12"/>
    <mergeCell ref="AO12:AO13"/>
    <mergeCell ref="Q1:T1"/>
    <mergeCell ref="AJ1:AL1"/>
  </mergeCells>
  <conditionalFormatting sqref="AZ15:BA16 C15:C16 AX15:AY15 E15:F16 H15:I16 K15:L16 Q15:R16 W15:X16 AC15:AD16 AI15:AJ16 AO15:AP16 AU15:AV16 N15:O16 T15:U16 Z15:AA16 AF15:AG16 AL15:AM16 AR15:AS16 AX16">
    <cfRule type="cellIs" priority="1" dxfId="1" operator="lessThan" stopIfTrue="1">
      <formula>0</formula>
    </cfRule>
  </conditionalFormatting>
  <conditionalFormatting sqref="C20 E19:E20 A19:D19 I20 O20 U20 AA20 AG20 AM20 AS20 Q20 W20 AC20 AI20 AO20 AU20 K20 F19:IV19">
    <cfRule type="cellIs" priority="2" dxfId="0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78" r:id="rId1"/>
  <colBreaks count="2" manualBreakCount="2">
    <brk id="20" max="20" man="1"/>
    <brk id="38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view="pageBreakPreview" zoomScale="85" zoomScaleNormal="85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7" sqref="G17"/>
    </sheetView>
  </sheetViews>
  <sheetFormatPr defaultColWidth="9.140625" defaultRowHeight="15"/>
  <cols>
    <col min="1" max="1" width="5.57421875" style="28" customWidth="1"/>
    <col min="2" max="2" width="24.28125" style="28" customWidth="1"/>
    <col min="3" max="3" width="9.7109375" style="28" customWidth="1"/>
    <col min="4" max="4" width="11.00390625" style="28" customWidth="1"/>
    <col min="5" max="5" width="9.7109375" style="28" customWidth="1"/>
    <col min="6" max="6" width="10.8515625" style="28" customWidth="1"/>
    <col min="7" max="7" width="9.7109375" style="28" customWidth="1"/>
    <col min="8" max="8" width="10.8515625" style="28" customWidth="1"/>
    <col min="9" max="9" width="9.7109375" style="28" customWidth="1"/>
    <col min="10" max="10" width="10.8515625" style="28" customWidth="1"/>
    <col min="11" max="12" width="9.7109375" style="28" customWidth="1"/>
    <col min="13" max="16384" width="9.140625" style="28" customWidth="1"/>
  </cols>
  <sheetData>
    <row r="1" spans="11:12" ht="15.75">
      <c r="K1" s="385" t="s">
        <v>77</v>
      </c>
      <c r="L1" s="385"/>
    </row>
    <row r="2" spans="1:12" ht="23.25">
      <c r="A2" s="386" t="s">
        <v>138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3" spans="1:12" ht="10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.75">
      <c r="A4" s="387" t="s">
        <v>37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</row>
    <row r="5" ht="11.25" customHeight="1"/>
    <row r="6" spans="1:12" ht="18.75">
      <c r="A6" s="388" t="s">
        <v>142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</row>
    <row r="8" spans="1:12" ht="77.25" customHeight="1">
      <c r="A8" s="384" t="s">
        <v>0</v>
      </c>
      <c r="B8" s="384" t="s">
        <v>40</v>
      </c>
      <c r="C8" s="384" t="s">
        <v>74</v>
      </c>
      <c r="D8" s="384"/>
      <c r="E8" s="384" t="s">
        <v>78</v>
      </c>
      <c r="F8" s="384"/>
      <c r="G8" s="384" t="s">
        <v>79</v>
      </c>
      <c r="H8" s="384"/>
      <c r="I8" s="384" t="s">
        <v>80</v>
      </c>
      <c r="J8" s="384"/>
      <c r="K8" s="384" t="s">
        <v>81</v>
      </c>
      <c r="L8" s="384"/>
    </row>
    <row r="9" spans="1:12" ht="15">
      <c r="A9" s="384"/>
      <c r="B9" s="384"/>
      <c r="C9" s="192" t="s">
        <v>75</v>
      </c>
      <c r="D9" s="192" t="s">
        <v>76</v>
      </c>
      <c r="E9" s="192" t="s">
        <v>75</v>
      </c>
      <c r="F9" s="192" t="s">
        <v>76</v>
      </c>
      <c r="G9" s="192" t="s">
        <v>75</v>
      </c>
      <c r="H9" s="192" t="s">
        <v>76</v>
      </c>
      <c r="I9" s="192" t="s">
        <v>75</v>
      </c>
      <c r="J9" s="192" t="s">
        <v>76</v>
      </c>
      <c r="K9" s="192" t="s">
        <v>75</v>
      </c>
      <c r="L9" s="192" t="s">
        <v>104</v>
      </c>
    </row>
    <row r="10" spans="1:19" ht="1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O10"/>
      <c r="P10"/>
      <c r="Q10"/>
      <c r="R10"/>
      <c r="S10"/>
    </row>
    <row r="11" spans="1:24" s="38" customFormat="1" ht="18">
      <c r="A11" s="35">
        <v>1</v>
      </c>
      <c r="B11" s="36" t="s">
        <v>23</v>
      </c>
      <c r="C11" s="37">
        <v>2611</v>
      </c>
      <c r="D11" s="180">
        <v>21</v>
      </c>
      <c r="E11" s="37">
        <v>75</v>
      </c>
      <c r="F11" s="37">
        <v>1</v>
      </c>
      <c r="G11" s="37">
        <v>75</v>
      </c>
      <c r="H11" s="37">
        <v>6</v>
      </c>
      <c r="I11" s="37">
        <v>0</v>
      </c>
      <c r="J11" s="37">
        <v>0</v>
      </c>
      <c r="K11" s="37">
        <v>0</v>
      </c>
      <c r="L11" s="37">
        <v>1</v>
      </c>
      <c r="M11" s="202"/>
      <c r="N11" s="38">
        <f>ROUND('[3]Part-I'!P12/0.00098,0)</f>
        <v>2632</v>
      </c>
      <c r="O11" s="202">
        <f>G11+H11</f>
        <v>81</v>
      </c>
      <c r="P11" s="202">
        <f>O11/$O$24</f>
        <v>0.030658591975775928</v>
      </c>
      <c r="Q11" s="202">
        <f>ROUND($O$25*P11,0)</f>
        <v>81</v>
      </c>
      <c r="R11" s="202"/>
      <c r="S11" s="202">
        <f>E11+F11</f>
        <v>76</v>
      </c>
      <c r="T11" s="202"/>
      <c r="W11" s="202"/>
      <c r="X11" s="202"/>
    </row>
    <row r="12" spans="1:24" s="38" customFormat="1" ht="18">
      <c r="A12" s="35">
        <v>2</v>
      </c>
      <c r="B12" s="36" t="s">
        <v>24</v>
      </c>
      <c r="C12" s="37">
        <v>2354</v>
      </c>
      <c r="D12" s="180">
        <v>18</v>
      </c>
      <c r="E12" s="37">
        <v>79</v>
      </c>
      <c r="F12" s="37">
        <v>4</v>
      </c>
      <c r="G12" s="37">
        <v>87</v>
      </c>
      <c r="H12" s="42">
        <v>8</v>
      </c>
      <c r="I12" s="37">
        <v>0</v>
      </c>
      <c r="J12" s="37">
        <v>0</v>
      </c>
      <c r="K12" s="37">
        <v>0</v>
      </c>
      <c r="L12" s="37">
        <v>0</v>
      </c>
      <c r="M12" s="202"/>
      <c r="N12" s="311">
        <f>ROUND('[3]Part-I'!P13/0.00098,0)</f>
        <v>2372</v>
      </c>
      <c r="O12" s="202">
        <f aca="true" t="shared" si="0" ref="O12:O23">G12+H12</f>
        <v>95</v>
      </c>
      <c r="P12" s="202">
        <f aca="true" t="shared" si="1" ref="P12:P23">O12/$O$24</f>
        <v>0.03595760787282362</v>
      </c>
      <c r="Q12" s="202">
        <f aca="true" t="shared" si="2" ref="Q12:Q23">ROUND($O$25*P12,0)</f>
        <v>95</v>
      </c>
      <c r="R12" s="202"/>
      <c r="S12" s="202">
        <f aca="true" t="shared" si="3" ref="S12:S23">E12+F12</f>
        <v>83</v>
      </c>
      <c r="T12" s="202"/>
      <c r="W12" s="202"/>
      <c r="X12" s="202"/>
    </row>
    <row r="13" spans="1:24" s="38" customFormat="1" ht="18">
      <c r="A13" s="35">
        <v>3</v>
      </c>
      <c r="B13" s="36" t="s">
        <v>25</v>
      </c>
      <c r="C13" s="37">
        <v>8592</v>
      </c>
      <c r="D13" s="180">
        <v>55</v>
      </c>
      <c r="E13" s="37">
        <v>638</v>
      </c>
      <c r="F13" s="37">
        <v>10</v>
      </c>
      <c r="G13" s="37">
        <v>647</v>
      </c>
      <c r="H13" s="37">
        <v>12</v>
      </c>
      <c r="I13" s="37">
        <v>0</v>
      </c>
      <c r="J13" s="37">
        <v>0</v>
      </c>
      <c r="K13" s="37">
        <v>3</v>
      </c>
      <c r="L13" s="37">
        <v>0</v>
      </c>
      <c r="M13" s="202"/>
      <c r="N13" s="38">
        <f>ROUND('[3]Part-I'!P14/0.00098,0)</f>
        <v>8647</v>
      </c>
      <c r="O13" s="202">
        <f t="shared" si="0"/>
        <v>659</v>
      </c>
      <c r="P13" s="202">
        <f t="shared" si="1"/>
        <v>0.2494322482967449</v>
      </c>
      <c r="Q13" s="202">
        <f t="shared" si="2"/>
        <v>659</v>
      </c>
      <c r="R13" s="202"/>
      <c r="S13" s="202">
        <f t="shared" si="3"/>
        <v>648</v>
      </c>
      <c r="T13" s="202"/>
      <c r="W13" s="202"/>
      <c r="X13" s="202"/>
    </row>
    <row r="14" spans="1:24" s="38" customFormat="1" ht="18">
      <c r="A14" s="35">
        <v>4</v>
      </c>
      <c r="B14" s="36" t="s">
        <v>26</v>
      </c>
      <c r="C14" s="37">
        <v>1814</v>
      </c>
      <c r="D14" s="180">
        <v>1391</v>
      </c>
      <c r="E14" s="37">
        <v>178</v>
      </c>
      <c r="F14" s="37">
        <v>3</v>
      </c>
      <c r="G14" s="37">
        <v>158</v>
      </c>
      <c r="H14" s="37">
        <v>6</v>
      </c>
      <c r="I14" s="37">
        <v>0</v>
      </c>
      <c r="J14" s="37">
        <v>0</v>
      </c>
      <c r="K14" s="37">
        <v>1</v>
      </c>
      <c r="L14" s="37">
        <v>1</v>
      </c>
      <c r="M14" s="202"/>
      <c r="N14" s="38">
        <f>ROUND('[3]Part-I'!P15/0.00098,0)</f>
        <v>3205</v>
      </c>
      <c r="O14" s="202">
        <f t="shared" si="0"/>
        <v>164</v>
      </c>
      <c r="P14" s="202">
        <f t="shared" si="1"/>
        <v>0.06207418622255867</v>
      </c>
      <c r="Q14" s="202">
        <f t="shared" si="2"/>
        <v>164</v>
      </c>
      <c r="R14" s="202"/>
      <c r="S14" s="202">
        <f t="shared" si="3"/>
        <v>181</v>
      </c>
      <c r="T14" s="202"/>
      <c r="W14" s="202"/>
      <c r="X14" s="202"/>
    </row>
    <row r="15" spans="1:24" s="38" customFormat="1" ht="18">
      <c r="A15" s="35">
        <v>5</v>
      </c>
      <c r="B15" s="36" t="s">
        <v>27</v>
      </c>
      <c r="C15" s="37">
        <v>3352</v>
      </c>
      <c r="D15" s="180">
        <v>19</v>
      </c>
      <c r="E15" s="37">
        <v>425</v>
      </c>
      <c r="F15" s="37">
        <v>3</v>
      </c>
      <c r="G15" s="37">
        <v>398</v>
      </c>
      <c r="H15" s="37">
        <v>3</v>
      </c>
      <c r="I15" s="37">
        <v>0</v>
      </c>
      <c r="J15" s="37">
        <v>0</v>
      </c>
      <c r="K15" s="37">
        <v>0</v>
      </c>
      <c r="L15" s="37">
        <v>1</v>
      </c>
      <c r="M15" s="202"/>
      <c r="N15" s="38">
        <f>ROUND('[3]Part-I'!P16/0.00098,0)</f>
        <v>3371</v>
      </c>
      <c r="O15" s="202">
        <f t="shared" si="0"/>
        <v>401</v>
      </c>
      <c r="P15" s="202">
        <f t="shared" si="1"/>
        <v>0.151778955336866</v>
      </c>
      <c r="Q15" s="202">
        <f t="shared" si="2"/>
        <v>401</v>
      </c>
      <c r="R15" s="202"/>
      <c r="S15" s="202">
        <f t="shared" si="3"/>
        <v>428</v>
      </c>
      <c r="T15" s="202"/>
      <c r="W15" s="202"/>
      <c r="X15" s="202"/>
    </row>
    <row r="16" spans="1:24" s="38" customFormat="1" ht="18">
      <c r="A16" s="40">
        <v>6</v>
      </c>
      <c r="B16" s="41" t="s">
        <v>28</v>
      </c>
      <c r="C16" s="37">
        <v>7838</v>
      </c>
      <c r="D16" s="180">
        <v>53</v>
      </c>
      <c r="E16" s="37">
        <v>41</v>
      </c>
      <c r="F16" s="37">
        <v>1</v>
      </c>
      <c r="G16" s="37">
        <v>46</v>
      </c>
      <c r="H16" s="37">
        <v>15</v>
      </c>
      <c r="I16" s="37">
        <v>0</v>
      </c>
      <c r="J16" s="37">
        <v>0</v>
      </c>
      <c r="K16" s="37">
        <v>1</v>
      </c>
      <c r="L16" s="37">
        <v>0</v>
      </c>
      <c r="M16" s="202"/>
      <c r="N16" s="38">
        <f>ROUND('[3]Part-I'!P17/0.00098,0)</f>
        <v>7891</v>
      </c>
      <c r="O16" s="202">
        <f t="shared" si="0"/>
        <v>61</v>
      </c>
      <c r="P16" s="202">
        <f t="shared" si="1"/>
        <v>0.023088569265707796</v>
      </c>
      <c r="Q16" s="202">
        <f t="shared" si="2"/>
        <v>61</v>
      </c>
      <c r="R16" s="202"/>
      <c r="S16" s="202">
        <f t="shared" si="3"/>
        <v>42</v>
      </c>
      <c r="T16" s="202"/>
      <c r="W16" s="202"/>
      <c r="X16" s="202"/>
    </row>
    <row r="17" spans="1:24" s="38" customFormat="1" ht="18">
      <c r="A17" s="35">
        <v>7</v>
      </c>
      <c r="B17" s="36" t="s">
        <v>29</v>
      </c>
      <c r="C17" s="37">
        <v>4008</v>
      </c>
      <c r="D17" s="180">
        <v>16</v>
      </c>
      <c r="E17" s="37">
        <v>171</v>
      </c>
      <c r="F17" s="37">
        <v>10</v>
      </c>
      <c r="G17" s="37">
        <v>181</v>
      </c>
      <c r="H17" s="37">
        <v>11</v>
      </c>
      <c r="I17" s="37">
        <v>0</v>
      </c>
      <c r="J17" s="37">
        <v>0</v>
      </c>
      <c r="K17" s="37">
        <v>0</v>
      </c>
      <c r="L17" s="37">
        <v>0</v>
      </c>
      <c r="M17" s="202"/>
      <c r="N17" s="38">
        <f>ROUND('[3]Part-I'!P18/0.00098,0)</f>
        <v>4024</v>
      </c>
      <c r="O17" s="202">
        <f t="shared" si="0"/>
        <v>192</v>
      </c>
      <c r="P17" s="202">
        <f t="shared" si="1"/>
        <v>0.07267221801665405</v>
      </c>
      <c r="Q17" s="202">
        <f t="shared" si="2"/>
        <v>192</v>
      </c>
      <c r="R17" s="202"/>
      <c r="S17" s="202">
        <f t="shared" si="3"/>
        <v>181</v>
      </c>
      <c r="T17" s="202"/>
      <c r="W17" s="202"/>
      <c r="X17" s="202"/>
    </row>
    <row r="18" spans="1:24" s="38" customFormat="1" ht="18">
      <c r="A18" s="35">
        <v>8</v>
      </c>
      <c r="B18" s="36" t="s">
        <v>30</v>
      </c>
      <c r="C18" s="37">
        <v>4138</v>
      </c>
      <c r="D18" s="180">
        <v>11</v>
      </c>
      <c r="E18" s="37">
        <v>198</v>
      </c>
      <c r="F18" s="37">
        <v>1</v>
      </c>
      <c r="G18" s="37">
        <v>198</v>
      </c>
      <c r="H18" s="37">
        <v>6</v>
      </c>
      <c r="I18" s="37">
        <v>0</v>
      </c>
      <c r="J18" s="37">
        <v>0</v>
      </c>
      <c r="K18" s="37">
        <v>0</v>
      </c>
      <c r="L18" s="37">
        <v>0</v>
      </c>
      <c r="M18" s="202"/>
      <c r="N18" s="38">
        <f>ROUND('[3]Part-I'!P19/0.00098,0)</f>
        <v>4149</v>
      </c>
      <c r="O18" s="202">
        <f t="shared" si="0"/>
        <v>204</v>
      </c>
      <c r="P18" s="202">
        <f t="shared" si="1"/>
        <v>0.07721423164269493</v>
      </c>
      <c r="Q18" s="202">
        <f t="shared" si="2"/>
        <v>204</v>
      </c>
      <c r="R18" s="202"/>
      <c r="S18" s="202">
        <f t="shared" si="3"/>
        <v>199</v>
      </c>
      <c r="T18" s="202"/>
      <c r="W18" s="202"/>
      <c r="X18" s="202"/>
    </row>
    <row r="19" spans="1:24" s="38" customFormat="1" ht="18">
      <c r="A19" s="35">
        <v>9</v>
      </c>
      <c r="B19" s="36" t="s">
        <v>31</v>
      </c>
      <c r="C19" s="37">
        <v>1300</v>
      </c>
      <c r="D19" s="180">
        <v>645</v>
      </c>
      <c r="E19" s="37">
        <v>188</v>
      </c>
      <c r="F19" s="37">
        <v>1</v>
      </c>
      <c r="G19" s="37">
        <v>168</v>
      </c>
      <c r="H19" s="37">
        <v>39</v>
      </c>
      <c r="I19" s="37">
        <v>0</v>
      </c>
      <c r="J19" s="37">
        <v>0</v>
      </c>
      <c r="K19" s="37">
        <v>1</v>
      </c>
      <c r="L19" s="37">
        <v>1</v>
      </c>
      <c r="M19" s="202"/>
      <c r="N19" s="38">
        <f>ROUND('[3]Part-I'!P20/0.00098,0)</f>
        <v>1945</v>
      </c>
      <c r="O19" s="202">
        <f t="shared" si="0"/>
        <v>207</v>
      </c>
      <c r="P19" s="202">
        <f t="shared" si="1"/>
        <v>0.07834973504920514</v>
      </c>
      <c r="Q19" s="202">
        <f t="shared" si="2"/>
        <v>207</v>
      </c>
      <c r="R19" s="202"/>
      <c r="S19" s="202">
        <f t="shared" si="3"/>
        <v>189</v>
      </c>
      <c r="T19" s="202"/>
      <c r="W19" s="202"/>
      <c r="X19" s="202"/>
    </row>
    <row r="20" spans="1:24" s="38" customFormat="1" ht="18">
      <c r="A20" s="35">
        <v>10</v>
      </c>
      <c r="B20" s="36" t="s">
        <v>32</v>
      </c>
      <c r="C20" s="37">
        <v>4553</v>
      </c>
      <c r="D20" s="180">
        <v>46</v>
      </c>
      <c r="E20" s="37">
        <v>315</v>
      </c>
      <c r="F20" s="37">
        <v>1</v>
      </c>
      <c r="G20" s="37">
        <v>335</v>
      </c>
      <c r="H20" s="37">
        <v>11</v>
      </c>
      <c r="I20" s="37">
        <v>0</v>
      </c>
      <c r="J20" s="37">
        <v>0</v>
      </c>
      <c r="K20" s="37">
        <v>0</v>
      </c>
      <c r="L20" s="37">
        <v>0</v>
      </c>
      <c r="M20" s="202"/>
      <c r="N20" s="38">
        <f>ROUND('[3]Part-I'!P21/0.00098,0)</f>
        <v>4599</v>
      </c>
      <c r="O20" s="202">
        <f t="shared" si="0"/>
        <v>346</v>
      </c>
      <c r="P20" s="202">
        <f t="shared" si="1"/>
        <v>0.13096139288417866</v>
      </c>
      <c r="Q20" s="202">
        <f t="shared" si="2"/>
        <v>346</v>
      </c>
      <c r="R20" s="202"/>
      <c r="S20" s="202">
        <f t="shared" si="3"/>
        <v>316</v>
      </c>
      <c r="T20" s="202"/>
      <c r="W20" s="202"/>
      <c r="X20" s="202"/>
    </row>
    <row r="21" spans="1:24" s="38" customFormat="1" ht="18">
      <c r="A21" s="35">
        <v>11</v>
      </c>
      <c r="B21" s="36" t="s">
        <v>33</v>
      </c>
      <c r="C21" s="37">
        <v>1216</v>
      </c>
      <c r="D21" s="180">
        <v>105</v>
      </c>
      <c r="E21" s="37">
        <v>105</v>
      </c>
      <c r="F21" s="37">
        <v>1</v>
      </c>
      <c r="G21" s="37">
        <v>124</v>
      </c>
      <c r="H21" s="133">
        <v>6</v>
      </c>
      <c r="I21" s="37">
        <v>0</v>
      </c>
      <c r="J21" s="37">
        <v>0</v>
      </c>
      <c r="K21" s="37">
        <v>1</v>
      </c>
      <c r="L21" s="37">
        <v>1</v>
      </c>
      <c r="M21" s="202"/>
      <c r="N21" s="38">
        <f>ROUND('[3]Part-I'!P22/0.00098,0)</f>
        <v>1321</v>
      </c>
      <c r="O21" s="202">
        <f t="shared" si="0"/>
        <v>130</v>
      </c>
      <c r="P21" s="202">
        <f t="shared" si="1"/>
        <v>0.04920514761544285</v>
      </c>
      <c r="Q21" s="202">
        <f t="shared" si="2"/>
        <v>130</v>
      </c>
      <c r="R21" s="202"/>
      <c r="S21" s="202">
        <f t="shared" si="3"/>
        <v>106</v>
      </c>
      <c r="T21" s="202"/>
      <c r="W21" s="202"/>
      <c r="X21" s="202"/>
    </row>
    <row r="22" spans="1:24" s="38" customFormat="1" ht="18">
      <c r="A22" s="35">
        <v>12</v>
      </c>
      <c r="B22" s="36" t="s">
        <v>34</v>
      </c>
      <c r="C22" s="37">
        <v>1868</v>
      </c>
      <c r="D22" s="180">
        <v>41</v>
      </c>
      <c r="E22" s="37">
        <v>165</v>
      </c>
      <c r="F22" s="37">
        <v>2</v>
      </c>
      <c r="G22" s="37">
        <v>164</v>
      </c>
      <c r="H22" s="37">
        <v>11</v>
      </c>
      <c r="I22" s="37">
        <v>0</v>
      </c>
      <c r="J22" s="37">
        <v>0</v>
      </c>
      <c r="K22" s="37">
        <v>0</v>
      </c>
      <c r="L22" s="37">
        <v>0</v>
      </c>
      <c r="M22" s="202"/>
      <c r="N22" s="38">
        <f>ROUND('[3]Part-I'!P23/0.00098,0)</f>
        <v>1909</v>
      </c>
      <c r="O22" s="202">
        <f t="shared" si="0"/>
        <v>175</v>
      </c>
      <c r="P22" s="202">
        <f t="shared" si="1"/>
        <v>0.06623769871309614</v>
      </c>
      <c r="Q22" s="202">
        <f t="shared" si="2"/>
        <v>175</v>
      </c>
      <c r="R22" s="202"/>
      <c r="S22" s="202">
        <f t="shared" si="3"/>
        <v>167</v>
      </c>
      <c r="T22" s="202"/>
      <c r="W22" s="202"/>
      <c r="X22" s="202"/>
    </row>
    <row r="23" spans="1:24" s="38" customFormat="1" ht="18">
      <c r="A23" s="35">
        <v>13</v>
      </c>
      <c r="B23" s="36" t="s">
        <v>35</v>
      </c>
      <c r="C23" s="37">
        <v>1631</v>
      </c>
      <c r="D23" s="180">
        <v>65</v>
      </c>
      <c r="E23" s="37">
        <v>64</v>
      </c>
      <c r="F23" s="37">
        <v>3</v>
      </c>
      <c r="G23" s="37">
        <v>61</v>
      </c>
      <c r="H23" s="37">
        <v>6</v>
      </c>
      <c r="I23" s="37">
        <v>0</v>
      </c>
      <c r="J23" s="37">
        <v>0</v>
      </c>
      <c r="K23" s="37">
        <v>1</v>
      </c>
      <c r="L23" s="37">
        <v>0</v>
      </c>
      <c r="M23" s="202"/>
      <c r="N23" s="38">
        <f>ROUND('[3]Part-I'!P24/0.00098,0)</f>
        <v>1696</v>
      </c>
      <c r="O23" s="202">
        <f t="shared" si="0"/>
        <v>67</v>
      </c>
      <c r="P23" s="202">
        <f t="shared" si="1"/>
        <v>0.025359576078728237</v>
      </c>
      <c r="Q23" s="202">
        <f t="shared" si="2"/>
        <v>67</v>
      </c>
      <c r="R23" s="202"/>
      <c r="S23" s="202">
        <f t="shared" si="3"/>
        <v>67</v>
      </c>
      <c r="T23" s="202"/>
      <c r="W23" s="202"/>
      <c r="X23" s="202"/>
    </row>
    <row r="24" spans="1:20" ht="18">
      <c r="A24" s="31"/>
      <c r="B24" s="32" t="s">
        <v>5</v>
      </c>
      <c r="C24" s="33">
        <f>SUM(C11:C23)</f>
        <v>45275</v>
      </c>
      <c r="D24" s="33">
        <f aca="true" t="shared" si="4" ref="D24:L24">SUM(D11:D23)</f>
        <v>2486</v>
      </c>
      <c r="E24" s="33">
        <f t="shared" si="4"/>
        <v>2642</v>
      </c>
      <c r="F24" s="33">
        <f t="shared" si="4"/>
        <v>41</v>
      </c>
      <c r="G24" s="33">
        <f t="shared" si="4"/>
        <v>2642</v>
      </c>
      <c r="H24" s="33">
        <f t="shared" si="4"/>
        <v>140</v>
      </c>
      <c r="I24" s="33">
        <f t="shared" si="4"/>
        <v>0</v>
      </c>
      <c r="J24" s="33">
        <f t="shared" si="4"/>
        <v>0</v>
      </c>
      <c r="K24" s="33">
        <f t="shared" si="4"/>
        <v>8</v>
      </c>
      <c r="L24" s="33">
        <f t="shared" si="4"/>
        <v>5</v>
      </c>
      <c r="O24" s="182">
        <v>2642</v>
      </c>
      <c r="S24" s="182">
        <f>SUM(S11:S23)</f>
        <v>2683</v>
      </c>
      <c r="T24" s="182"/>
    </row>
    <row r="25" spans="4:20" ht="18.75">
      <c r="D25" s="274"/>
      <c r="E25" s="291">
        <v>2642</v>
      </c>
      <c r="F25" s="134"/>
      <c r="G25" s="135">
        <v>2642</v>
      </c>
      <c r="H25" s="181"/>
      <c r="I25" s="136"/>
      <c r="L25" s="182"/>
      <c r="O25" s="28">
        <v>2642</v>
      </c>
      <c r="T25" s="202"/>
    </row>
    <row r="26" spans="4:9" ht="11.25" customHeight="1">
      <c r="D26" s="182"/>
      <c r="E26" s="182">
        <f>E25-E24</f>
        <v>0</v>
      </c>
      <c r="G26" s="137">
        <f>G25-G24</f>
        <v>0</v>
      </c>
      <c r="H26" s="132"/>
      <c r="I26" s="136"/>
    </row>
    <row r="27" spans="6:10" ht="18">
      <c r="F27" s="132"/>
      <c r="G27" s="138"/>
      <c r="H27" s="132"/>
      <c r="I27" s="137"/>
      <c r="J27" s="175" t="s">
        <v>134</v>
      </c>
    </row>
    <row r="28" spans="4:10" ht="18">
      <c r="D28" s="34"/>
      <c r="J28" s="176" t="s">
        <v>135</v>
      </c>
    </row>
    <row r="29" ht="18">
      <c r="J29" s="176" t="s">
        <v>115</v>
      </c>
    </row>
    <row r="30" ht="18">
      <c r="J30" s="177" t="s">
        <v>136</v>
      </c>
    </row>
    <row r="31" ht="18">
      <c r="J31" s="176" t="s">
        <v>117</v>
      </c>
    </row>
  </sheetData>
  <sheetProtection/>
  <mergeCells count="11">
    <mergeCell ref="K1:L1"/>
    <mergeCell ref="G8:H8"/>
    <mergeCell ref="I8:J8"/>
    <mergeCell ref="K8:L8"/>
    <mergeCell ref="A2:L2"/>
    <mergeCell ref="A4:L4"/>
    <mergeCell ref="A6:L6"/>
    <mergeCell ref="A8:A9"/>
    <mergeCell ref="B8:B9"/>
    <mergeCell ref="C8:D8"/>
    <mergeCell ref="E8:F8"/>
  </mergeCells>
  <conditionalFormatting sqref="J30">
    <cfRule type="cellIs" priority="1" dxfId="0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70" zoomScaleNormal="70" zoomScaleSheetLayoutView="70" zoomScalePageLayoutView="0" workbookViewId="0" topLeftCell="A1">
      <selection activeCell="W2" sqref="W2"/>
    </sheetView>
  </sheetViews>
  <sheetFormatPr defaultColWidth="9.140625" defaultRowHeight="15"/>
  <cols>
    <col min="1" max="1" width="6.421875" style="74" customWidth="1"/>
    <col min="2" max="2" width="16.7109375" style="74" customWidth="1"/>
    <col min="3" max="4" width="10.00390625" style="74" customWidth="1"/>
    <col min="5" max="5" width="6.00390625" style="74" bestFit="1" customWidth="1"/>
    <col min="6" max="6" width="10.28125" style="74" bestFit="1" customWidth="1"/>
    <col min="7" max="7" width="6.00390625" style="74" bestFit="1" customWidth="1"/>
    <col min="8" max="8" width="10.28125" style="74" bestFit="1" customWidth="1"/>
    <col min="9" max="9" width="6.00390625" style="74" bestFit="1" customWidth="1"/>
    <col min="10" max="10" width="10.28125" style="74" bestFit="1" customWidth="1"/>
    <col min="11" max="11" width="6.8515625" style="74" bestFit="1" customWidth="1"/>
    <col min="12" max="12" width="9.421875" style="74" customWidth="1"/>
    <col min="13" max="13" width="6.8515625" style="74" bestFit="1" customWidth="1"/>
    <col min="14" max="14" width="10.28125" style="74" bestFit="1" customWidth="1"/>
    <col min="15" max="15" width="6.8515625" style="74" bestFit="1" customWidth="1"/>
    <col min="16" max="16" width="10.28125" style="74" bestFit="1" customWidth="1"/>
    <col min="17" max="17" width="6.8515625" style="74" bestFit="1" customWidth="1"/>
    <col min="18" max="18" width="8.57421875" style="74" customWidth="1"/>
    <col min="19" max="19" width="6.8515625" style="74" bestFit="1" customWidth="1"/>
    <col min="20" max="20" width="10.28125" style="74" bestFit="1" customWidth="1"/>
    <col min="21" max="22" width="6.8515625" style="74" bestFit="1" customWidth="1"/>
    <col min="23" max="16384" width="9.140625" style="74" customWidth="1"/>
  </cols>
  <sheetData>
    <row r="1" ht="18.75" customHeight="1">
      <c r="V1" s="75" t="s">
        <v>96</v>
      </c>
    </row>
    <row r="2" spans="1:22" ht="18.75" customHeight="1">
      <c r="A2" s="394" t="s">
        <v>138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</row>
    <row r="3" spans="1:22" ht="1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1:22" ht="15" customHeight="1">
      <c r="A4" s="395" t="s">
        <v>143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</row>
    <row r="5" spans="1:22" ht="18" customHeight="1">
      <c r="A5" s="77" t="s">
        <v>38</v>
      </c>
      <c r="B5" s="8"/>
      <c r="C5" s="78"/>
      <c r="D5" s="78"/>
      <c r="E5" s="78"/>
      <c r="F5" s="78"/>
      <c r="G5" s="78"/>
      <c r="H5" s="78"/>
      <c r="I5" s="78"/>
      <c r="L5" s="79"/>
      <c r="V5" s="80"/>
    </row>
    <row r="6" spans="2:9" ht="18" customHeight="1">
      <c r="B6" s="81"/>
      <c r="C6" s="78"/>
      <c r="D6" s="78"/>
      <c r="E6" s="78"/>
      <c r="F6" s="78"/>
      <c r="G6" s="78"/>
      <c r="H6" s="78"/>
      <c r="I6" s="78"/>
    </row>
    <row r="7" spans="1:22" s="82" customFormat="1" ht="30.75" customHeight="1">
      <c r="A7" s="390" t="s">
        <v>82</v>
      </c>
      <c r="B7" s="390" t="s">
        <v>111</v>
      </c>
      <c r="C7" s="393" t="s">
        <v>83</v>
      </c>
      <c r="D7" s="393"/>
      <c r="E7" s="390" t="s">
        <v>84</v>
      </c>
      <c r="F7" s="390"/>
      <c r="G7" s="390"/>
      <c r="H7" s="390"/>
      <c r="I7" s="390"/>
      <c r="J7" s="390"/>
      <c r="K7" s="390"/>
      <c r="L7" s="390"/>
      <c r="M7" s="396" t="s">
        <v>98</v>
      </c>
      <c r="N7" s="396"/>
      <c r="O7" s="396"/>
      <c r="P7" s="396"/>
      <c r="Q7" s="396"/>
      <c r="R7" s="396"/>
      <c r="S7" s="396"/>
      <c r="T7" s="396"/>
      <c r="U7" s="396"/>
      <c r="V7" s="396"/>
    </row>
    <row r="8" spans="1:22" s="82" customFormat="1" ht="84.75" customHeight="1">
      <c r="A8" s="390"/>
      <c r="B8" s="390"/>
      <c r="C8" s="393" t="s">
        <v>87</v>
      </c>
      <c r="D8" s="393"/>
      <c r="E8" s="390" t="s">
        <v>88</v>
      </c>
      <c r="F8" s="390"/>
      <c r="G8" s="390" t="s">
        <v>89</v>
      </c>
      <c r="H8" s="390"/>
      <c r="I8" s="390" t="s">
        <v>90</v>
      </c>
      <c r="J8" s="390"/>
      <c r="K8" s="390" t="s">
        <v>91</v>
      </c>
      <c r="L8" s="390"/>
      <c r="M8" s="392" t="s">
        <v>99</v>
      </c>
      <c r="N8" s="392"/>
      <c r="O8" s="392" t="s">
        <v>100</v>
      </c>
      <c r="P8" s="392"/>
      <c r="Q8" s="392" t="s">
        <v>101</v>
      </c>
      <c r="R8" s="392"/>
      <c r="S8" s="392" t="s">
        <v>102</v>
      </c>
      <c r="T8" s="392"/>
      <c r="U8" s="392" t="s">
        <v>103</v>
      </c>
      <c r="V8" s="396"/>
    </row>
    <row r="9" spans="1:22" s="86" customFormat="1" ht="30.75" customHeight="1">
      <c r="A9" s="390"/>
      <c r="B9" s="390"/>
      <c r="C9" s="83" t="s">
        <v>92</v>
      </c>
      <c r="D9" s="83" t="s">
        <v>93</v>
      </c>
      <c r="E9" s="84" t="s">
        <v>92</v>
      </c>
      <c r="F9" s="84" t="s">
        <v>93</v>
      </c>
      <c r="G9" s="84" t="s">
        <v>92</v>
      </c>
      <c r="H9" s="84" t="s">
        <v>93</v>
      </c>
      <c r="I9" s="84" t="s">
        <v>92</v>
      </c>
      <c r="J9" s="84" t="s">
        <v>93</v>
      </c>
      <c r="K9" s="84" t="s">
        <v>92</v>
      </c>
      <c r="L9" s="84" t="s">
        <v>93</v>
      </c>
      <c r="M9" s="85" t="s">
        <v>92</v>
      </c>
      <c r="N9" s="85" t="s">
        <v>93</v>
      </c>
      <c r="O9" s="85" t="s">
        <v>92</v>
      </c>
      <c r="P9" s="85" t="s">
        <v>93</v>
      </c>
      <c r="Q9" s="85" t="s">
        <v>92</v>
      </c>
      <c r="R9" s="85" t="s">
        <v>93</v>
      </c>
      <c r="S9" s="85" t="s">
        <v>92</v>
      </c>
      <c r="T9" s="85" t="s">
        <v>93</v>
      </c>
      <c r="U9" s="85" t="s">
        <v>92</v>
      </c>
      <c r="V9" s="85" t="s">
        <v>92</v>
      </c>
    </row>
    <row r="10" spans="1:22" s="90" customFormat="1" ht="19.5" customHeight="1">
      <c r="A10" s="87">
        <v>1</v>
      </c>
      <c r="B10" s="87">
        <v>2</v>
      </c>
      <c r="C10" s="88">
        <v>3</v>
      </c>
      <c r="D10" s="88">
        <v>4</v>
      </c>
      <c r="E10" s="87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  <c r="K10" s="87">
        <v>11</v>
      </c>
      <c r="L10" s="87">
        <v>12</v>
      </c>
      <c r="M10" s="89">
        <v>13</v>
      </c>
      <c r="N10" s="89">
        <v>14</v>
      </c>
      <c r="O10" s="89">
        <v>15</v>
      </c>
      <c r="P10" s="89">
        <v>16</v>
      </c>
      <c r="Q10" s="89">
        <v>17</v>
      </c>
      <c r="R10" s="89">
        <v>18</v>
      </c>
      <c r="S10" s="89">
        <v>19</v>
      </c>
      <c r="T10" s="89">
        <v>20</v>
      </c>
      <c r="U10" s="89">
        <v>21</v>
      </c>
      <c r="V10" s="89">
        <v>22</v>
      </c>
    </row>
    <row r="11" spans="1:22" s="97" customFormat="1" ht="73.5" customHeight="1">
      <c r="A11" s="91"/>
      <c r="B11" s="92" t="s">
        <v>117</v>
      </c>
      <c r="C11" s="93">
        <v>146</v>
      </c>
      <c r="D11" s="93">
        <v>141</v>
      </c>
      <c r="E11" s="94">
        <v>13</v>
      </c>
      <c r="F11" s="95">
        <v>13</v>
      </c>
      <c r="G11" s="95">
        <v>59</v>
      </c>
      <c r="H11" s="95">
        <v>59</v>
      </c>
      <c r="I11" s="95">
        <v>13</v>
      </c>
      <c r="J11" s="95">
        <v>13</v>
      </c>
      <c r="K11" s="95">
        <v>13</v>
      </c>
      <c r="L11" s="95">
        <v>13</v>
      </c>
      <c r="M11" s="96">
        <v>5</v>
      </c>
      <c r="N11" s="96">
        <v>5</v>
      </c>
      <c r="O11" s="96">
        <v>2</v>
      </c>
      <c r="P11" s="96">
        <v>2</v>
      </c>
      <c r="Q11" s="96">
        <v>1</v>
      </c>
      <c r="R11" s="96">
        <v>1</v>
      </c>
      <c r="S11" s="96" t="s">
        <v>118</v>
      </c>
      <c r="T11" s="96" t="s">
        <v>118</v>
      </c>
      <c r="U11" s="96">
        <v>1</v>
      </c>
      <c r="V11" s="96">
        <v>1</v>
      </c>
    </row>
    <row r="12" spans="9:11" ht="13.5">
      <c r="I12" s="391"/>
      <c r="J12" s="391"/>
      <c r="K12" s="391"/>
    </row>
    <row r="13" spans="9:11" ht="13.5">
      <c r="I13" s="98"/>
      <c r="J13" s="98"/>
      <c r="K13" s="98"/>
    </row>
    <row r="14" spans="9:11" ht="13.5">
      <c r="I14" s="98"/>
      <c r="J14" s="98"/>
      <c r="K14" s="98"/>
    </row>
    <row r="15" spans="9:11" ht="12.75">
      <c r="I15" s="389"/>
      <c r="J15" s="389"/>
      <c r="K15" s="389"/>
    </row>
    <row r="16" spans="9:11" ht="12.75">
      <c r="I16" s="100"/>
      <c r="J16" s="99"/>
      <c r="K16" s="100"/>
    </row>
    <row r="17" spans="9:20" ht="15.75">
      <c r="I17" s="389"/>
      <c r="J17" s="389"/>
      <c r="K17" s="389"/>
      <c r="R17" s="101" t="s">
        <v>134</v>
      </c>
      <c r="S17" s="102"/>
      <c r="T17" s="102"/>
    </row>
    <row r="18" spans="9:20" ht="15.75">
      <c r="I18" s="389"/>
      <c r="J18" s="389"/>
      <c r="K18" s="389"/>
      <c r="R18" s="103" t="s">
        <v>135</v>
      </c>
      <c r="S18" s="104"/>
      <c r="T18" s="104"/>
    </row>
    <row r="19" spans="18:20" ht="15.75">
      <c r="R19" s="103" t="s">
        <v>115</v>
      </c>
      <c r="S19" s="104"/>
      <c r="T19" s="104"/>
    </row>
    <row r="20" spans="18:20" ht="15.75">
      <c r="R20" s="105" t="s">
        <v>136</v>
      </c>
      <c r="S20" s="106"/>
      <c r="T20" s="106"/>
    </row>
    <row r="21" spans="18:20" ht="15.75">
      <c r="R21" s="103" t="s">
        <v>117</v>
      </c>
      <c r="S21" s="104"/>
      <c r="T21" s="104"/>
    </row>
    <row r="22" ht="12.75">
      <c r="R22" s="107"/>
    </row>
  </sheetData>
  <sheetProtection/>
  <mergeCells count="21">
    <mergeCell ref="I18:K18"/>
    <mergeCell ref="A2:V2"/>
    <mergeCell ref="A4:V4"/>
    <mergeCell ref="M7:V7"/>
    <mergeCell ref="A7:A9"/>
    <mergeCell ref="B7:B9"/>
    <mergeCell ref="E7:L7"/>
    <mergeCell ref="I8:J8"/>
    <mergeCell ref="C8:D8"/>
    <mergeCell ref="U8:V8"/>
    <mergeCell ref="S8:T8"/>
    <mergeCell ref="M8:N8"/>
    <mergeCell ref="C7:D7"/>
    <mergeCell ref="G8:H8"/>
    <mergeCell ref="Q8:R8"/>
    <mergeCell ref="E8:F8"/>
    <mergeCell ref="O8:P8"/>
    <mergeCell ref="I17:K17"/>
    <mergeCell ref="I15:K15"/>
    <mergeCell ref="K8:L8"/>
    <mergeCell ref="I12:K12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Normal="70" zoomScaleSheetLayoutView="100" zoomScalePageLayoutView="0" workbookViewId="0" topLeftCell="F1">
      <selection activeCell="K20" sqref="K20"/>
    </sheetView>
  </sheetViews>
  <sheetFormatPr defaultColWidth="9.140625" defaultRowHeight="15"/>
  <cols>
    <col min="1" max="1" width="6.7109375" style="108" customWidth="1"/>
    <col min="2" max="2" width="19.00390625" style="108" customWidth="1"/>
    <col min="3" max="4" width="7.421875" style="109" customWidth="1"/>
    <col min="5" max="26" width="6.7109375" style="109" customWidth="1"/>
    <col min="27" max="16384" width="9.140625" style="108" customWidth="1"/>
  </cols>
  <sheetData>
    <row r="1" spans="11:26" ht="12" customHeight="1">
      <c r="K1" s="412"/>
      <c r="L1" s="412"/>
      <c r="M1" s="110"/>
      <c r="N1" s="110"/>
      <c r="O1" s="110"/>
      <c r="P1" s="110"/>
      <c r="Q1" s="110"/>
      <c r="R1" s="110"/>
      <c r="S1" s="110"/>
      <c r="T1" s="110"/>
      <c r="U1" s="110"/>
      <c r="V1" s="110"/>
      <c r="X1" s="111"/>
      <c r="Y1" s="108"/>
      <c r="Z1" s="112" t="s">
        <v>97</v>
      </c>
    </row>
    <row r="2" spans="1:26" s="74" customFormat="1" ht="18.75" customHeight="1">
      <c r="A2" s="394" t="s">
        <v>138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</row>
    <row r="3" spans="1:26" s="74" customFormat="1" ht="6.75" customHeight="1">
      <c r="A3" s="76"/>
      <c r="B3" s="76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4"/>
      <c r="X3" s="114"/>
      <c r="Y3" s="114"/>
      <c r="Z3" s="114"/>
    </row>
    <row r="4" spans="1:26" s="74" customFormat="1" ht="21" customHeight="1">
      <c r="A4" s="395" t="s">
        <v>144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</row>
    <row r="5" spans="1:26" ht="18" customHeight="1">
      <c r="A5" s="77" t="s">
        <v>38</v>
      </c>
      <c r="B5" s="115"/>
      <c r="C5" s="116"/>
      <c r="D5" s="116"/>
      <c r="E5" s="116"/>
      <c r="F5" s="116"/>
      <c r="G5" s="116"/>
      <c r="H5" s="116"/>
      <c r="I5" s="116"/>
      <c r="X5" s="411"/>
      <c r="Y5" s="411"/>
      <c r="Z5" s="411"/>
    </row>
    <row r="6" spans="1:26" ht="18" customHeight="1">
      <c r="A6" s="118"/>
      <c r="B6" s="118"/>
      <c r="C6" s="116"/>
      <c r="D6" s="116"/>
      <c r="E6" s="116"/>
      <c r="F6" s="116"/>
      <c r="G6" s="116"/>
      <c r="H6" s="116"/>
      <c r="I6" s="116"/>
      <c r="X6" s="117"/>
      <c r="Y6" s="117"/>
      <c r="Z6" s="117"/>
    </row>
    <row r="7" spans="1:26" s="86" customFormat="1" ht="30.75" customHeight="1">
      <c r="A7" s="400" t="s">
        <v>82</v>
      </c>
      <c r="B7" s="397" t="s">
        <v>111</v>
      </c>
      <c r="C7" s="409" t="s">
        <v>83</v>
      </c>
      <c r="D7" s="410"/>
      <c r="E7" s="407" t="s">
        <v>84</v>
      </c>
      <c r="F7" s="407"/>
      <c r="G7" s="407"/>
      <c r="H7" s="407"/>
      <c r="I7" s="407"/>
      <c r="J7" s="407"/>
      <c r="K7" s="407"/>
      <c r="L7" s="407"/>
      <c r="M7" s="413" t="s">
        <v>98</v>
      </c>
      <c r="N7" s="414"/>
      <c r="O7" s="414"/>
      <c r="P7" s="414"/>
      <c r="Q7" s="414"/>
      <c r="R7" s="414"/>
      <c r="S7" s="414"/>
      <c r="T7" s="414"/>
      <c r="U7" s="414"/>
      <c r="V7" s="414"/>
      <c r="W7" s="406" t="s">
        <v>85</v>
      </c>
      <c r="X7" s="406"/>
      <c r="Y7" s="406" t="s">
        <v>86</v>
      </c>
      <c r="Z7" s="406"/>
    </row>
    <row r="8" spans="1:26" s="86" customFormat="1" ht="39.75" customHeight="1">
      <c r="A8" s="401"/>
      <c r="B8" s="398"/>
      <c r="C8" s="403" t="s">
        <v>87</v>
      </c>
      <c r="D8" s="404"/>
      <c r="E8" s="408" t="s">
        <v>88</v>
      </c>
      <c r="F8" s="408"/>
      <c r="G8" s="408" t="s">
        <v>89</v>
      </c>
      <c r="H8" s="408"/>
      <c r="I8" s="408" t="s">
        <v>90</v>
      </c>
      <c r="J8" s="408"/>
      <c r="K8" s="408" t="s">
        <v>91</v>
      </c>
      <c r="L8" s="408"/>
      <c r="M8" s="405" t="s">
        <v>99</v>
      </c>
      <c r="N8" s="405"/>
      <c r="O8" s="405" t="s">
        <v>100</v>
      </c>
      <c r="P8" s="405"/>
      <c r="Q8" s="405" t="s">
        <v>101</v>
      </c>
      <c r="R8" s="405"/>
      <c r="S8" s="405" t="s">
        <v>102</v>
      </c>
      <c r="T8" s="405"/>
      <c r="U8" s="405" t="s">
        <v>103</v>
      </c>
      <c r="V8" s="415"/>
      <c r="W8" s="406"/>
      <c r="X8" s="406"/>
      <c r="Y8" s="406"/>
      <c r="Z8" s="406"/>
    </row>
    <row r="9" spans="1:26" s="86" customFormat="1" ht="25.5" customHeight="1">
      <c r="A9" s="402"/>
      <c r="B9" s="399"/>
      <c r="C9" s="119" t="s">
        <v>94</v>
      </c>
      <c r="D9" s="119" t="s">
        <v>95</v>
      </c>
      <c r="E9" s="120" t="s">
        <v>94</v>
      </c>
      <c r="F9" s="120" t="s">
        <v>95</v>
      </c>
      <c r="G9" s="120" t="s">
        <v>94</v>
      </c>
      <c r="H9" s="120" t="s">
        <v>95</v>
      </c>
      <c r="I9" s="120" t="s">
        <v>94</v>
      </c>
      <c r="J9" s="120" t="s">
        <v>95</v>
      </c>
      <c r="K9" s="120" t="s">
        <v>94</v>
      </c>
      <c r="L9" s="120" t="s">
        <v>95</v>
      </c>
      <c r="M9" s="85" t="s">
        <v>94</v>
      </c>
      <c r="N9" s="85" t="s">
        <v>95</v>
      </c>
      <c r="O9" s="85" t="s">
        <v>94</v>
      </c>
      <c r="P9" s="85" t="s">
        <v>95</v>
      </c>
      <c r="Q9" s="85" t="s">
        <v>94</v>
      </c>
      <c r="R9" s="85" t="s">
        <v>95</v>
      </c>
      <c r="S9" s="85" t="s">
        <v>94</v>
      </c>
      <c r="T9" s="85" t="s">
        <v>95</v>
      </c>
      <c r="U9" s="85" t="s">
        <v>94</v>
      </c>
      <c r="V9" s="85" t="s">
        <v>95</v>
      </c>
      <c r="W9" s="84" t="s">
        <v>94</v>
      </c>
      <c r="X9" s="84" t="s">
        <v>95</v>
      </c>
      <c r="Y9" s="84" t="s">
        <v>94</v>
      </c>
      <c r="Z9" s="84" t="s">
        <v>95</v>
      </c>
    </row>
    <row r="10" spans="1:26" s="122" customFormat="1" ht="19.5" customHeight="1">
      <c r="A10" s="87">
        <v>1</v>
      </c>
      <c r="B10" s="87">
        <v>2</v>
      </c>
      <c r="C10" s="87">
        <v>3</v>
      </c>
      <c r="D10" s="87">
        <v>4</v>
      </c>
      <c r="E10" s="121">
        <v>5</v>
      </c>
      <c r="F10" s="121">
        <v>6</v>
      </c>
      <c r="G10" s="121">
        <v>7</v>
      </c>
      <c r="H10" s="121">
        <v>8</v>
      </c>
      <c r="I10" s="121">
        <v>9</v>
      </c>
      <c r="J10" s="121">
        <v>10</v>
      </c>
      <c r="K10" s="121">
        <v>11</v>
      </c>
      <c r="L10" s="121">
        <v>12</v>
      </c>
      <c r="M10" s="121">
        <v>13</v>
      </c>
      <c r="N10" s="121">
        <v>14</v>
      </c>
      <c r="O10" s="121">
        <v>15</v>
      </c>
      <c r="P10" s="121">
        <v>16</v>
      </c>
      <c r="Q10" s="121">
        <v>17</v>
      </c>
      <c r="R10" s="121">
        <v>18</v>
      </c>
      <c r="S10" s="121">
        <v>19</v>
      </c>
      <c r="T10" s="121">
        <v>20</v>
      </c>
      <c r="U10" s="121">
        <v>21</v>
      </c>
      <c r="V10" s="121">
        <v>22</v>
      </c>
      <c r="W10" s="121">
        <v>23</v>
      </c>
      <c r="X10" s="121">
        <v>24</v>
      </c>
      <c r="Y10" s="121">
        <v>25</v>
      </c>
      <c r="Z10" s="121">
        <v>26</v>
      </c>
    </row>
    <row r="11" spans="1:26" s="127" customFormat="1" ht="82.5" customHeight="1">
      <c r="A11" s="123"/>
      <c r="B11" s="123" t="s">
        <v>117</v>
      </c>
      <c r="C11" s="124">
        <v>141</v>
      </c>
      <c r="D11" s="124">
        <v>141</v>
      </c>
      <c r="E11" s="125">
        <v>13</v>
      </c>
      <c r="F11" s="125">
        <v>13</v>
      </c>
      <c r="G11" s="125">
        <v>59</v>
      </c>
      <c r="H11" s="125">
        <v>59</v>
      </c>
      <c r="I11" s="125">
        <v>13</v>
      </c>
      <c r="J11" s="125">
        <v>13</v>
      </c>
      <c r="K11" s="125">
        <v>13</v>
      </c>
      <c r="L11" s="125">
        <v>13</v>
      </c>
      <c r="M11" s="126">
        <v>5</v>
      </c>
      <c r="N11" s="126">
        <v>5</v>
      </c>
      <c r="O11" s="126">
        <v>2</v>
      </c>
      <c r="P11" s="126">
        <v>2</v>
      </c>
      <c r="Q11" s="126">
        <v>1</v>
      </c>
      <c r="R11" s="126">
        <v>1</v>
      </c>
      <c r="S11" s="126" t="s">
        <v>118</v>
      </c>
      <c r="T11" s="126" t="s">
        <v>118</v>
      </c>
      <c r="U11" s="126">
        <v>1</v>
      </c>
      <c r="V11" s="126">
        <v>1</v>
      </c>
      <c r="W11" s="126">
        <v>2406</v>
      </c>
      <c r="X11" s="126">
        <v>2406</v>
      </c>
      <c r="Y11" s="126">
        <v>3085</v>
      </c>
      <c r="Z11" s="126">
        <v>3085</v>
      </c>
    </row>
    <row r="12" spans="12:24" ht="15"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2:24" ht="15"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</row>
    <row r="14" spans="12:24" ht="15"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spans="12:24" ht="15"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</row>
    <row r="16" ht="15">
      <c r="X16" s="130"/>
    </row>
    <row r="17" spans="13:22" ht="16.5">
      <c r="M17" s="131"/>
      <c r="N17" s="131"/>
      <c r="O17" s="131"/>
      <c r="P17" s="131"/>
      <c r="Q17" s="131"/>
      <c r="R17" s="131"/>
      <c r="S17" s="131"/>
      <c r="T17" s="131"/>
      <c r="V17" s="101" t="s">
        <v>134</v>
      </c>
    </row>
    <row r="18" ht="16.5">
      <c r="V18" s="103" t="s">
        <v>135</v>
      </c>
    </row>
    <row r="19" ht="16.5">
      <c r="V19" s="103" t="s">
        <v>115</v>
      </c>
    </row>
    <row r="20" ht="16.5">
      <c r="V20" s="105" t="s">
        <v>136</v>
      </c>
    </row>
    <row r="21" ht="16.5">
      <c r="V21" s="103" t="s">
        <v>117</v>
      </c>
    </row>
  </sheetData>
  <sheetProtection/>
  <mergeCells count="21">
    <mergeCell ref="X5:Z5"/>
    <mergeCell ref="G8:H8"/>
    <mergeCell ref="K1:L1"/>
    <mergeCell ref="K8:L8"/>
    <mergeCell ref="M7:V7"/>
    <mergeCell ref="A2:Z2"/>
    <mergeCell ref="W7:X8"/>
    <mergeCell ref="Q8:R8"/>
    <mergeCell ref="A4:Z4"/>
    <mergeCell ref="U8:V8"/>
    <mergeCell ref="Y7:Z8"/>
    <mergeCell ref="E7:L7"/>
    <mergeCell ref="E8:F8"/>
    <mergeCell ref="C7:D7"/>
    <mergeCell ref="I8:J8"/>
    <mergeCell ref="S8:T8"/>
    <mergeCell ref="O8:P8"/>
    <mergeCell ref="B7:B9"/>
    <mergeCell ref="A7:A9"/>
    <mergeCell ref="C8:D8"/>
    <mergeCell ref="M8:N8"/>
  </mergeCells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MGNREGA-4</cp:lastModifiedBy>
  <cp:lastPrinted>2010-12-08T13:02:58Z</cp:lastPrinted>
  <dcterms:created xsi:type="dcterms:W3CDTF">2008-06-03T10:00:46Z</dcterms:created>
  <dcterms:modified xsi:type="dcterms:W3CDTF">2011-01-07T12:50:36Z</dcterms:modified>
  <cp:category/>
  <cp:version/>
  <cp:contentType/>
  <cp:contentStatus/>
</cp:coreProperties>
</file>